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 defaultThemeVersion="124226"/>
  <workbookProtection workbookPassword="E6B2" lockStructure="1"/>
  <bookViews>
    <workbookView xWindow="0" yWindow="0" windowWidth="20490" windowHeight="7755"/>
  </bookViews>
  <sheets>
    <sheet name="ISTRUZIONI" sheetId="26" r:id="rId1"/>
    <sheet name="INSERIMENTO" sheetId="7" r:id="rId2"/>
    <sheet name="ANTEPRIMA" sheetId="23" r:id="rId3"/>
    <sheet name="ELENCHI" sheetId="2" r:id="rId4"/>
    <sheet name="OUTPUT" sheetId="17" state="hidden" r:id="rId5"/>
    <sheet name="STRINGA" sheetId="9" state="hidden" r:id="rId6"/>
    <sheet name="descrittive_A" sheetId="18" state="hidden" r:id="rId7"/>
    <sheet name="descrittive_B" sheetId="19" state="hidden" r:id="rId8"/>
    <sheet name="IMPOSTAZIONI" sheetId="24" state="hidden" r:id="rId9"/>
  </sheets>
  <definedNames>
    <definedName name="ABS">ELENCHI!$AF$24</definedName>
    <definedName name="ANTIPARTICOLATO">ELENCHI!$X$24</definedName>
    <definedName name="ASTERISCATE">ELENCHI!$BK$24</definedName>
    <definedName name="AUTORE">IMPOSTAZIONI!$B$6</definedName>
    <definedName name="AUTORE_V">IMPOSTAZIONI!$B$7</definedName>
    <definedName name="CAMBIO">ELENCHI!$AP$24</definedName>
    <definedName name="CAR_SPEC">ELENCHI!$CM$24</definedName>
    <definedName name="CARROZZERIE">ELENCHI!$AZ$24</definedName>
    <definedName name="CATEGORIE_INTERNAZIONALI">ELENCHI!$AT$24</definedName>
    <definedName name="COMBUSTIBILE">ELENCHI!$J$24</definedName>
    <definedName name="FRENI_SERVIZIO">ELENCHI!$N$24</definedName>
    <definedName name="FUORISTRADA">ELENCHI!$AL$24</definedName>
    <definedName name="INDICE">ELENCHI!$B$4</definedName>
    <definedName name="INQUINAMENTO">ELENCHI!$BE$24</definedName>
    <definedName name="LIMITATORE_VELOCITA">ELENCHI!$AB$24</definedName>
    <definedName name="LUNGH" comment="Lunghezza in caratteri righe descrittive maschera">IMPOSTAZIONI!$B$10</definedName>
    <definedName name="M_SPAZI" comment="Riga di spazi lunga MAX_CAMPO">IMPOSTAZIONI!$B$16</definedName>
    <definedName name="M_ZERI" comment="Riga di zeri lunga quanto il valore di LUNGH">IMPOSTAZIONI!$B$15</definedName>
    <definedName name="MAX_CAMPO" comment="Campo di compilazione maschera di massima lunghezza">IMPOSTAZIONI!$B$14</definedName>
    <definedName name="NAZIONALITA">ELENCHI!$T$24</definedName>
    <definedName name="NOME">IMPOSTAZIONI!$B$4</definedName>
    <definedName name="SERVOSTERZO">ELENCHI!$R$24</definedName>
    <definedName name="SPAZI" comment="Riga di spazi vuoti lungo quanto LUNGH">IMPOSTAZIONI!$B$11</definedName>
    <definedName name="TEMPI">ELENCHI!$AJ$24</definedName>
    <definedName name="TIPI_OMOLOGAZIONE">ELENCHI!$AW$24</definedName>
    <definedName name="TIPO_OPERAZIONE">ELENCHI!$F$24</definedName>
    <definedName name="TIPO_VEICOLO">ELENCHI!$B$24</definedName>
    <definedName name="VERSIONE">IMPOSTAZIONI!$B$5</definedName>
  </definedNames>
  <calcPr calcId="145621"/>
  <fileRecoveryPr autoRecover="0"/>
</workbook>
</file>

<file path=xl/calcChain.xml><?xml version="1.0" encoding="utf-8"?>
<calcChain xmlns="http://schemas.openxmlformats.org/spreadsheetml/2006/main">
  <c r="CO58" i="2" l="1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O54" i="2"/>
  <c r="CO55" i="2"/>
  <c r="CO56" i="2"/>
  <c r="CO57" i="2"/>
  <c r="CO27" i="2"/>
  <c r="O1" i="9"/>
  <c r="A79" i="19" l="1"/>
  <c r="B84" i="19" s="1"/>
  <c r="B11" i="24"/>
  <c r="A54" i="19"/>
  <c r="B59" i="19" s="1"/>
  <c r="A29" i="19"/>
  <c r="B34" i="19" s="1"/>
  <c r="E34" i="19"/>
  <c r="A4" i="19"/>
  <c r="B9" i="19" s="1"/>
  <c r="A79" i="18"/>
  <c r="B84" i="18"/>
  <c r="C84" i="18" s="1"/>
  <c r="D84" i="18" s="1"/>
  <c r="A54" i="18"/>
  <c r="B59" i="18" s="1"/>
  <c r="A29" i="18"/>
  <c r="B34" i="18"/>
  <c r="E34" i="18" s="1"/>
  <c r="Z27" i="2"/>
  <c r="BM47" i="2"/>
  <c r="BZ47" i="2" s="1"/>
  <c r="C12" i="26"/>
  <c r="D12" i="26"/>
  <c r="B2" i="26"/>
  <c r="P27" i="2"/>
  <c r="L27" i="2"/>
  <c r="H27" i="2"/>
  <c r="D27" i="2"/>
  <c r="C1" i="26"/>
  <c r="B1" i="26"/>
  <c r="BZ28" i="2"/>
  <c r="BZ29" i="2"/>
  <c r="BZ27" i="2"/>
  <c r="BZ30" i="2"/>
  <c r="BZ31" i="2"/>
  <c r="BZ32" i="2"/>
  <c r="BZ33" i="2"/>
  <c r="BZ34" i="2"/>
  <c r="BZ35" i="2"/>
  <c r="BZ36" i="2"/>
  <c r="BZ37" i="2"/>
  <c r="BZ38" i="2"/>
  <c r="BZ39" i="2"/>
  <c r="CA39" i="2" s="1"/>
  <c r="BZ40" i="2"/>
  <c r="CA40" i="2" s="1"/>
  <c r="BZ41" i="2"/>
  <c r="CA41" i="2" s="1"/>
  <c r="BZ42" i="2"/>
  <c r="CA42" i="2" s="1"/>
  <c r="BZ43" i="2"/>
  <c r="CA43" i="2" s="1"/>
  <c r="BZ44" i="2"/>
  <c r="BZ45" i="2"/>
  <c r="BZ46" i="2"/>
  <c r="BM46" i="2"/>
  <c r="BO46" i="2" s="1"/>
  <c r="BP46" i="2" s="1"/>
  <c r="BQ46" i="2" s="1"/>
  <c r="BM45" i="2"/>
  <c r="BM44" i="2"/>
  <c r="BO44" i="2" s="1"/>
  <c r="BM43" i="2"/>
  <c r="BP43" i="2" s="1"/>
  <c r="BQ43" i="2" s="1"/>
  <c r="BR43" i="2" s="1"/>
  <c r="BS43" i="2" s="1"/>
  <c r="BM42" i="2"/>
  <c r="BP42" i="2" s="1"/>
  <c r="BQ42" i="2" s="1"/>
  <c r="BM41" i="2"/>
  <c r="BP41" i="2" s="1"/>
  <c r="BQ41" i="2" s="1"/>
  <c r="BM40" i="2"/>
  <c r="BP40" i="2" s="1"/>
  <c r="BQ40" i="2" s="1"/>
  <c r="BM39" i="2"/>
  <c r="BP39" i="2" s="1"/>
  <c r="BQ39" i="2" s="1"/>
  <c r="BR39" i="2" s="1"/>
  <c r="BM38" i="2"/>
  <c r="BO38" i="2" s="1"/>
  <c r="BM37" i="2"/>
  <c r="BM36" i="2"/>
  <c r="BO36" i="2" s="1"/>
  <c r="BM35" i="2"/>
  <c r="BO35" i="2" s="1"/>
  <c r="BP35" i="2" s="1"/>
  <c r="BM34" i="2"/>
  <c r="BM33" i="2"/>
  <c r="BO33" i="2" s="1"/>
  <c r="BM32" i="2"/>
  <c r="BO32" i="2" s="1"/>
  <c r="BP32" i="2" s="1"/>
  <c r="BQ32" i="2" s="1"/>
  <c r="BR32" i="2" s="1"/>
  <c r="BM31" i="2"/>
  <c r="BO31" i="2" s="1"/>
  <c r="BM30" i="2"/>
  <c r="BM29" i="2"/>
  <c r="BO29" i="2" s="1"/>
  <c r="BM28" i="2"/>
  <c r="BO28" i="2" s="1"/>
  <c r="BP28" i="2" s="1"/>
  <c r="BM27" i="2"/>
  <c r="BO27" i="2" s="1"/>
  <c r="BP27" i="2" s="1"/>
  <c r="BO37" i="2"/>
  <c r="BO45" i="2"/>
  <c r="BO34" i="2"/>
  <c r="BP34" i="2" s="1"/>
  <c r="A4" i="7"/>
  <c r="C1" i="17"/>
  <c r="B1" i="17"/>
  <c r="B1" i="2"/>
  <c r="C1" i="2"/>
  <c r="I1" i="23"/>
  <c r="N4" i="23"/>
  <c r="A1" i="7"/>
  <c r="A4" i="18"/>
  <c r="B9" i="18" s="1"/>
  <c r="C1" i="9"/>
  <c r="D1" i="9"/>
  <c r="E1" i="9"/>
  <c r="F1" i="9"/>
  <c r="G1" i="9"/>
  <c r="H1" i="9"/>
  <c r="I1" i="9"/>
  <c r="J1" i="9"/>
  <c r="K1" i="9"/>
  <c r="L1" i="9"/>
  <c r="M1" i="9"/>
  <c r="N1" i="9"/>
  <c r="P1" i="9"/>
  <c r="Q1" i="9"/>
  <c r="R1" i="9"/>
  <c r="S1" i="9"/>
  <c r="T1" i="9"/>
  <c r="U1" i="9"/>
  <c r="V1" i="9"/>
  <c r="W1" i="9"/>
  <c r="X1" i="9"/>
  <c r="Y1" i="9"/>
  <c r="Z1" i="9"/>
  <c r="AA1" i="9"/>
  <c r="AB1" i="9"/>
  <c r="AC1" i="9"/>
  <c r="AD1" i="9"/>
  <c r="AE1" i="9"/>
  <c r="AF1" i="9"/>
  <c r="AG1" i="9"/>
  <c r="AH1" i="9"/>
  <c r="AI1" i="9"/>
  <c r="AJ1" i="9"/>
  <c r="AK1" i="9"/>
  <c r="AL1" i="9"/>
  <c r="AM1" i="9"/>
  <c r="AN1" i="9"/>
  <c r="AO1" i="9"/>
  <c r="AP1" i="9"/>
  <c r="AQ1" i="9"/>
  <c r="AR1" i="9"/>
  <c r="AS1" i="9"/>
  <c r="AT1" i="9"/>
  <c r="AU1" i="9"/>
  <c r="AV1" i="9"/>
  <c r="AW1" i="9"/>
  <c r="AX1" i="9"/>
  <c r="AY1" i="9"/>
  <c r="AZ1" i="9"/>
  <c r="BA1" i="9"/>
  <c r="BB1" i="9"/>
  <c r="BC1" i="9"/>
  <c r="BD1" i="9"/>
  <c r="BE1" i="9"/>
  <c r="BF1" i="9"/>
  <c r="BG1" i="9"/>
  <c r="BH1" i="9"/>
  <c r="BI1" i="9"/>
  <c r="BJ1" i="9"/>
  <c r="BK1" i="9"/>
  <c r="BL1" i="9"/>
  <c r="BM1" i="9"/>
  <c r="BN1" i="9"/>
  <c r="BO1" i="9"/>
  <c r="BP1" i="9"/>
  <c r="B1" i="9"/>
  <c r="D6" i="7"/>
  <c r="BU1" i="9"/>
  <c r="BV1" i="9"/>
  <c r="CK28" i="2"/>
  <c r="CK29" i="2"/>
  <c r="CK30" i="2"/>
  <c r="CK27" i="2"/>
  <c r="D12" i="7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96" i="18"/>
  <c r="K95" i="18"/>
  <c r="K94" i="18"/>
  <c r="K93" i="18"/>
  <c r="K92" i="18"/>
  <c r="K91" i="18"/>
  <c r="K90" i="18"/>
  <c r="K89" i="18"/>
  <c r="K88" i="18"/>
  <c r="K87" i="18"/>
  <c r="K86" i="18"/>
  <c r="K85" i="18"/>
  <c r="K84" i="18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9" i="19"/>
  <c r="B16" i="24"/>
  <c r="B15" i="24"/>
  <c r="BA15" i="7" s="1"/>
  <c r="A33" i="24"/>
  <c r="A34" i="24"/>
  <c r="E3" i="23"/>
  <c r="V28" i="2"/>
  <c r="V27" i="2"/>
  <c r="A35" i="24"/>
  <c r="A36" i="24"/>
  <c r="A37" i="24"/>
  <c r="B37" i="24"/>
  <c r="A38" i="24"/>
  <c r="B38" i="24" s="1"/>
  <c r="A39" i="24"/>
  <c r="B39" i="24" s="1"/>
  <c r="A40" i="24"/>
  <c r="B40" i="24" s="1"/>
  <c r="A41" i="24"/>
  <c r="B41" i="24" s="1"/>
  <c r="A42" i="24"/>
  <c r="B42" i="24" s="1"/>
  <c r="A43" i="24"/>
  <c r="B43" i="24"/>
  <c r="F15" i="7"/>
  <c r="BA12" i="7"/>
  <c r="BA9" i="7"/>
  <c r="H12" i="7"/>
  <c r="H9" i="7"/>
  <c r="F6" i="7"/>
  <c r="AL2" i="9"/>
  <c r="AM6" i="7"/>
  <c r="AM4" i="9"/>
  <c r="AN12" i="7" s="1"/>
  <c r="AM3" i="9"/>
  <c r="AN9" i="7"/>
  <c r="B20" i="2"/>
  <c r="B19" i="2"/>
  <c r="B18" i="2"/>
  <c r="B17" i="2"/>
  <c r="B16" i="2"/>
  <c r="B15" i="2"/>
  <c r="B14" i="2"/>
  <c r="B13" i="2"/>
  <c r="B12" i="2"/>
  <c r="B11" i="2"/>
  <c r="B9" i="2"/>
  <c r="B8" i="2"/>
  <c r="B7" i="2"/>
  <c r="B6" i="2"/>
  <c r="B5" i="2"/>
  <c r="D15" i="7"/>
  <c r="D9" i="7"/>
  <c r="D2" i="7"/>
  <c r="E2" i="7"/>
  <c r="F2" i="7"/>
  <c r="G2" i="7"/>
  <c r="H2" i="7"/>
  <c r="I2" i="7"/>
  <c r="J2" i="7"/>
  <c r="K2" i="7"/>
  <c r="L2" i="7"/>
  <c r="M2" i="7"/>
  <c r="N2" i="7"/>
  <c r="O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G2" i="7"/>
  <c r="AH2" i="7"/>
  <c r="AI2" i="7"/>
  <c r="AJ2" i="7"/>
  <c r="AK2" i="7"/>
  <c r="AL2" i="7"/>
  <c r="AM2" i="7"/>
  <c r="AN2" i="7"/>
  <c r="AO2" i="7"/>
  <c r="AP2" i="7"/>
  <c r="AQ2" i="7"/>
  <c r="AR2" i="7"/>
  <c r="AS2" i="7"/>
  <c r="AT2" i="7"/>
  <c r="AU2" i="7"/>
  <c r="AV2" i="7"/>
  <c r="AW2" i="7"/>
  <c r="AX2" i="7"/>
  <c r="AX12" i="7" s="1"/>
  <c r="AY2" i="7"/>
  <c r="AZ2" i="7"/>
  <c r="BA2" i="7"/>
  <c r="BB2" i="7"/>
  <c r="BC2" i="7"/>
  <c r="BD2" i="7"/>
  <c r="BE2" i="7"/>
  <c r="BF2" i="7"/>
  <c r="BG2" i="7"/>
  <c r="BH2" i="7"/>
  <c r="BI2" i="7"/>
  <c r="BJ2" i="7"/>
  <c r="BK2" i="7"/>
  <c r="BL2" i="7"/>
  <c r="BM2" i="7"/>
  <c r="BN2" i="7"/>
  <c r="BN12" i="7" s="1"/>
  <c r="BO2" i="7"/>
  <c r="BO9" i="7" s="1"/>
  <c r="BN9" i="9"/>
  <c r="BO1" i="7" s="1"/>
  <c r="BP2" i="7"/>
  <c r="BQ2" i="7"/>
  <c r="BR2" i="7"/>
  <c r="BS2" i="7"/>
  <c r="C2" i="7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BC106" i="2"/>
  <c r="BC107" i="2"/>
  <c r="BC108" i="2"/>
  <c r="BC109" i="2"/>
  <c r="BC110" i="2"/>
  <c r="BC111" i="2"/>
  <c r="BC112" i="2"/>
  <c r="BC113" i="2"/>
  <c r="BC114" i="2"/>
  <c r="BC115" i="2"/>
  <c r="BC116" i="2"/>
  <c r="BC117" i="2"/>
  <c r="BC118" i="2"/>
  <c r="BC119" i="2"/>
  <c r="BC120" i="2"/>
  <c r="BC121" i="2"/>
  <c r="BC122" i="2"/>
  <c r="BC123" i="2"/>
  <c r="BC124" i="2"/>
  <c r="BC125" i="2"/>
  <c r="BC126" i="2"/>
  <c r="BC127" i="2"/>
  <c r="BC128" i="2"/>
  <c r="BC129" i="2"/>
  <c r="BC130" i="2"/>
  <c r="BC131" i="2"/>
  <c r="BC132" i="2"/>
  <c r="BC133" i="2"/>
  <c r="BC134" i="2"/>
  <c r="BC135" i="2"/>
  <c r="BC136" i="2"/>
  <c r="BC137" i="2"/>
  <c r="BC138" i="2"/>
  <c r="BC139" i="2"/>
  <c r="BC140" i="2"/>
  <c r="BC141" i="2"/>
  <c r="BC142" i="2"/>
  <c r="BC143" i="2"/>
  <c r="BC144" i="2"/>
  <c r="BC145" i="2"/>
  <c r="BC146" i="2"/>
  <c r="BC147" i="2"/>
  <c r="BC148" i="2"/>
  <c r="BC149" i="2"/>
  <c r="BC150" i="2"/>
  <c r="BC151" i="2"/>
  <c r="BC152" i="2"/>
  <c r="BC153" i="2"/>
  <c r="BC154" i="2"/>
  <c r="BC155" i="2"/>
  <c r="BC156" i="2"/>
  <c r="BC157" i="2"/>
  <c r="BC158" i="2"/>
  <c r="BC159" i="2"/>
  <c r="BC160" i="2"/>
  <c r="BC161" i="2"/>
  <c r="BC162" i="2"/>
  <c r="BC163" i="2"/>
  <c r="BC164" i="2"/>
  <c r="BC165" i="2"/>
  <c r="BC166" i="2"/>
  <c r="BC167" i="2"/>
  <c r="BC168" i="2"/>
  <c r="BC169" i="2"/>
  <c r="BC170" i="2"/>
  <c r="BC171" i="2"/>
  <c r="BC172" i="2"/>
  <c r="BC173" i="2"/>
  <c r="BC174" i="2"/>
  <c r="BC175" i="2"/>
  <c r="BC176" i="2"/>
  <c r="BC177" i="2"/>
  <c r="BC178" i="2"/>
  <c r="BC179" i="2"/>
  <c r="BC180" i="2"/>
  <c r="BC181" i="2"/>
  <c r="BC182" i="2"/>
  <c r="BC183" i="2"/>
  <c r="BC184" i="2"/>
  <c r="BC185" i="2"/>
  <c r="BC186" i="2"/>
  <c r="BC187" i="2"/>
  <c r="BC188" i="2"/>
  <c r="BC189" i="2"/>
  <c r="BC190" i="2"/>
  <c r="BC191" i="2"/>
  <c r="BC192" i="2"/>
  <c r="BC193" i="2"/>
  <c r="BC194" i="2"/>
  <c r="BC195" i="2"/>
  <c r="BC196" i="2"/>
  <c r="BC197" i="2"/>
  <c r="BC198" i="2"/>
  <c r="BC199" i="2"/>
  <c r="BC200" i="2"/>
  <c r="BC201" i="2"/>
  <c r="BC202" i="2"/>
  <c r="BC203" i="2"/>
  <c r="BC204" i="2"/>
  <c r="BC205" i="2"/>
  <c r="BC206" i="2"/>
  <c r="BC207" i="2"/>
  <c r="BC208" i="2"/>
  <c r="BC209" i="2"/>
  <c r="BC210" i="2"/>
  <c r="BC211" i="2"/>
  <c r="BC212" i="2"/>
  <c r="BC213" i="2"/>
  <c r="BC214" i="2"/>
  <c r="BC215" i="2"/>
  <c r="BC216" i="2"/>
  <c r="BC217" i="2"/>
  <c r="BC218" i="2"/>
  <c r="BC219" i="2"/>
  <c r="BC220" i="2"/>
  <c r="BC221" i="2"/>
  <c r="BC222" i="2"/>
  <c r="BC223" i="2"/>
  <c r="BC224" i="2"/>
  <c r="BC225" i="2"/>
  <c r="BC226" i="2"/>
  <c r="BC227" i="2"/>
  <c r="BC228" i="2"/>
  <c r="BC229" i="2"/>
  <c r="BC230" i="2"/>
  <c r="BC231" i="2"/>
  <c r="BC232" i="2"/>
  <c r="BC233" i="2"/>
  <c r="BC234" i="2"/>
  <c r="BC235" i="2"/>
  <c r="BC236" i="2"/>
  <c r="BC237" i="2"/>
  <c r="BC238" i="2"/>
  <c r="BC239" i="2"/>
  <c r="BC240" i="2"/>
  <c r="BC241" i="2"/>
  <c r="BC242" i="2"/>
  <c r="BC243" i="2"/>
  <c r="BC244" i="2"/>
  <c r="BC245" i="2"/>
  <c r="BC246" i="2"/>
  <c r="BC247" i="2"/>
  <c r="BC248" i="2"/>
  <c r="BC249" i="2"/>
  <c r="BC250" i="2"/>
  <c r="BC251" i="2"/>
  <c r="BC252" i="2"/>
  <c r="BC253" i="2"/>
  <c r="BC254" i="2"/>
  <c r="BC255" i="2"/>
  <c r="BC256" i="2"/>
  <c r="BC257" i="2"/>
  <c r="BC258" i="2"/>
  <c r="BC259" i="2"/>
  <c r="BC260" i="2"/>
  <c r="BC261" i="2"/>
  <c r="BC262" i="2"/>
  <c r="BC263" i="2"/>
  <c r="BC264" i="2"/>
  <c r="BC265" i="2"/>
  <c r="BC266" i="2"/>
  <c r="BC267" i="2"/>
  <c r="BC268" i="2"/>
  <c r="BC269" i="2"/>
  <c r="BC270" i="2"/>
  <c r="BC271" i="2"/>
  <c r="BC272" i="2"/>
  <c r="BC273" i="2"/>
  <c r="BC274" i="2"/>
  <c r="BC275" i="2"/>
  <c r="BC276" i="2"/>
  <c r="BC277" i="2"/>
  <c r="BC278" i="2"/>
  <c r="BC279" i="2"/>
  <c r="BC280" i="2"/>
  <c r="BC281" i="2"/>
  <c r="BC282" i="2"/>
  <c r="BC283" i="2"/>
  <c r="BC284" i="2"/>
  <c r="BC285" i="2"/>
  <c r="BC286" i="2"/>
  <c r="BC287" i="2"/>
  <c r="BC288" i="2"/>
  <c r="BC289" i="2"/>
  <c r="BC290" i="2"/>
  <c r="BC291" i="2"/>
  <c r="BC292" i="2"/>
  <c r="BC293" i="2"/>
  <c r="BC294" i="2"/>
  <c r="BC295" i="2"/>
  <c r="BC296" i="2"/>
  <c r="BC297" i="2"/>
  <c r="BC298" i="2"/>
  <c r="BC299" i="2"/>
  <c r="BC300" i="2"/>
  <c r="BC301" i="2"/>
  <c r="BC302" i="2"/>
  <c r="BC303" i="2"/>
  <c r="BC304" i="2"/>
  <c r="BC305" i="2"/>
  <c r="BC306" i="2"/>
  <c r="BC307" i="2"/>
  <c r="BC308" i="2"/>
  <c r="BC309" i="2"/>
  <c r="BC310" i="2"/>
  <c r="BC311" i="2"/>
  <c r="BC312" i="2"/>
  <c r="BC313" i="2"/>
  <c r="BC314" i="2"/>
  <c r="BC315" i="2"/>
  <c r="BC316" i="2"/>
  <c r="BC317" i="2"/>
  <c r="BC318" i="2"/>
  <c r="BC319" i="2"/>
  <c r="BC320" i="2"/>
  <c r="BC321" i="2"/>
  <c r="BC322" i="2"/>
  <c r="BC323" i="2"/>
  <c r="BC324" i="2"/>
  <c r="BC325" i="2"/>
  <c r="BC326" i="2"/>
  <c r="BC327" i="2"/>
  <c r="BC328" i="2"/>
  <c r="BC329" i="2"/>
  <c r="BC330" i="2"/>
  <c r="BC331" i="2"/>
  <c r="BC332" i="2"/>
  <c r="BC333" i="2"/>
  <c r="BC334" i="2"/>
  <c r="BC335" i="2"/>
  <c r="BC336" i="2"/>
  <c r="BC337" i="2"/>
  <c r="BC338" i="2"/>
  <c r="BC339" i="2"/>
  <c r="BC340" i="2"/>
  <c r="BC341" i="2"/>
  <c r="BC342" i="2"/>
  <c r="BC343" i="2"/>
  <c r="BC344" i="2"/>
  <c r="BC345" i="2"/>
  <c r="BC346" i="2"/>
  <c r="BC347" i="2"/>
  <c r="BC348" i="2"/>
  <c r="BC349" i="2"/>
  <c r="BC350" i="2"/>
  <c r="BC351" i="2"/>
  <c r="BC352" i="2"/>
  <c r="BC353" i="2"/>
  <c r="BC354" i="2"/>
  <c r="BC355" i="2"/>
  <c r="BC356" i="2"/>
  <c r="BC357" i="2"/>
  <c r="BC358" i="2"/>
  <c r="BC359" i="2"/>
  <c r="BC360" i="2"/>
  <c r="BC361" i="2"/>
  <c r="BC362" i="2"/>
  <c r="BC363" i="2"/>
  <c r="BC364" i="2"/>
  <c r="BC365" i="2"/>
  <c r="BC366" i="2"/>
  <c r="BC367" i="2"/>
  <c r="BC368" i="2"/>
  <c r="BC369" i="2"/>
  <c r="BC370" i="2"/>
  <c r="BC371" i="2"/>
  <c r="BC372" i="2"/>
  <c r="BC373" i="2"/>
  <c r="BC374" i="2"/>
  <c r="BC375" i="2"/>
  <c r="BC376" i="2"/>
  <c r="BC377" i="2"/>
  <c r="BC378" i="2"/>
  <c r="BC379" i="2"/>
  <c r="BC380" i="2"/>
  <c r="BC381" i="2"/>
  <c r="BC382" i="2"/>
  <c r="BC383" i="2"/>
  <c r="BC384" i="2"/>
  <c r="BC385" i="2"/>
  <c r="BC386" i="2"/>
  <c r="BC387" i="2"/>
  <c r="BC388" i="2"/>
  <c r="BC389" i="2"/>
  <c r="BC390" i="2"/>
  <c r="BC391" i="2"/>
  <c r="BC392" i="2"/>
  <c r="BC393" i="2"/>
  <c r="BC394" i="2"/>
  <c r="BC395" i="2"/>
  <c r="BC396" i="2"/>
  <c r="BC397" i="2"/>
  <c r="BC398" i="2"/>
  <c r="BC399" i="2"/>
  <c r="BC400" i="2"/>
  <c r="BC401" i="2"/>
  <c r="BC402" i="2"/>
  <c r="BC403" i="2"/>
  <c r="BC404" i="2"/>
  <c r="BC405" i="2"/>
  <c r="BC406" i="2"/>
  <c r="BC407" i="2"/>
  <c r="BC408" i="2"/>
  <c r="BC409" i="2"/>
  <c r="BC410" i="2"/>
  <c r="BC411" i="2"/>
  <c r="BC412" i="2"/>
  <c r="BC413" i="2"/>
  <c r="BC414" i="2"/>
  <c r="BC415" i="2"/>
  <c r="BC416" i="2"/>
  <c r="BC417" i="2"/>
  <c r="BC418" i="2"/>
  <c r="BC419" i="2"/>
  <c r="BC420" i="2"/>
  <c r="BC421" i="2"/>
  <c r="BC422" i="2"/>
  <c r="BC423" i="2"/>
  <c r="BC424" i="2"/>
  <c r="BC425" i="2"/>
  <c r="BC426" i="2"/>
  <c r="BC427" i="2"/>
  <c r="BC428" i="2"/>
  <c r="BC429" i="2"/>
  <c r="BC430" i="2"/>
  <c r="BC431" i="2"/>
  <c r="BC432" i="2"/>
  <c r="BC433" i="2"/>
  <c r="BC434" i="2"/>
  <c r="BC435" i="2"/>
  <c r="BC436" i="2"/>
  <c r="BC437" i="2"/>
  <c r="BC438" i="2"/>
  <c r="BC439" i="2"/>
  <c r="BC440" i="2"/>
  <c r="AN27" i="2"/>
  <c r="Z28" i="2"/>
  <c r="AD27" i="2"/>
  <c r="AD28" i="2"/>
  <c r="AD29" i="2"/>
  <c r="AD26" i="2"/>
  <c r="AH30" i="2"/>
  <c r="AH29" i="2"/>
  <c r="AH28" i="2"/>
  <c r="AH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AR30" i="2"/>
  <c r="AR31" i="2"/>
  <c r="AR32" i="2"/>
  <c r="AR33" i="2"/>
  <c r="AR29" i="2"/>
  <c r="AR28" i="2"/>
  <c r="AR27" i="2"/>
  <c r="H28" i="2"/>
  <c r="H29" i="2"/>
  <c r="H30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AM1" i="7"/>
  <c r="AN1" i="7"/>
  <c r="AM2" i="9"/>
  <c r="AN6" i="7" s="1"/>
  <c r="BU9" i="9"/>
  <c r="BV9" i="9" s="1"/>
  <c r="AN9" i="9"/>
  <c r="BT9" i="9"/>
  <c r="BR9" i="9"/>
  <c r="BQ9" i="9"/>
  <c r="BP9" i="9"/>
  <c r="BP4" i="9" s="1"/>
  <c r="BQ12" i="7" s="1"/>
  <c r="BO9" i="9"/>
  <c r="BO4" i="9" s="1"/>
  <c r="BP12" i="7" s="1"/>
  <c r="BM9" i="9"/>
  <c r="BM4" i="9" s="1"/>
  <c r="BL9" i="9"/>
  <c r="BK9" i="9"/>
  <c r="BK3" i="9" s="1"/>
  <c r="BJ9" i="9"/>
  <c r="BJ4" i="9" s="1"/>
  <c r="BK12" i="7" s="1"/>
  <c r="BI9" i="9"/>
  <c r="BH9" i="9"/>
  <c r="BH5" i="9" s="1"/>
  <c r="BG9" i="9"/>
  <c r="BH1" i="7" s="1"/>
  <c r="BF9" i="9"/>
  <c r="BE9" i="9"/>
  <c r="BD9" i="9"/>
  <c r="BE1" i="7" s="1"/>
  <c r="BC9" i="9"/>
  <c r="BB9" i="9"/>
  <c r="BC1" i="7"/>
  <c r="BA9" i="9"/>
  <c r="BA3" i="9" s="1"/>
  <c r="BB9" i="7" s="1"/>
  <c r="AZ9" i="9"/>
  <c r="AY9" i="9"/>
  <c r="AZ1" i="7"/>
  <c r="AX9" i="9"/>
  <c r="AX3" i="9" s="1"/>
  <c r="AY9" i="7" s="1"/>
  <c r="AW9" i="9"/>
  <c r="AV9" i="9"/>
  <c r="AV4" i="9" s="1"/>
  <c r="AW12" i="7" s="1"/>
  <c r="AU9" i="9"/>
  <c r="AU4" i="9" s="1"/>
  <c r="AT9" i="9"/>
  <c r="AS9" i="9"/>
  <c r="AR9" i="9"/>
  <c r="AQ9" i="9"/>
  <c r="AQ5" i="9" s="1"/>
  <c r="AR15" i="7" s="1"/>
  <c r="AP9" i="9"/>
  <c r="AQ1" i="7" s="1"/>
  <c r="AO9" i="9"/>
  <c r="AO2" i="9" s="1"/>
  <c r="AP6" i="7" s="1"/>
  <c r="AK9" i="9"/>
  <c r="AL1" i="7" s="1"/>
  <c r="AJ9" i="9"/>
  <c r="AI9" i="9"/>
  <c r="AJ1" i="7"/>
  <c r="AH9" i="9"/>
  <c r="AH4" i="9" s="1"/>
  <c r="AI12" i="7" s="1"/>
  <c r="AG9" i="9"/>
  <c r="AH1" i="7" s="1"/>
  <c r="AF9" i="9"/>
  <c r="AF5" i="9" s="1"/>
  <c r="AG15" i="7" s="1"/>
  <c r="AE9" i="9"/>
  <c r="AF1" i="7" s="1"/>
  <c r="AD9" i="9"/>
  <c r="AD2" i="9" s="1"/>
  <c r="AE1" i="7"/>
  <c r="AC9" i="9"/>
  <c r="AC3" i="9" s="1"/>
  <c r="AD9" i="7" s="1"/>
  <c r="AB9" i="9"/>
  <c r="AA9" i="9"/>
  <c r="AA2" i="9" s="1"/>
  <c r="AB6" i="7" s="1"/>
  <c r="Z9" i="9"/>
  <c r="Z4" i="9" s="1"/>
  <c r="AA12" i="7" s="1"/>
  <c r="Y9" i="9"/>
  <c r="Y5" i="9" s="1"/>
  <c r="Z15" i="7" s="1"/>
  <c r="X9" i="9"/>
  <c r="W9" i="9"/>
  <c r="X1" i="7"/>
  <c r="V9" i="9"/>
  <c r="V3" i="9" s="1"/>
  <c r="W9" i="7" s="1"/>
  <c r="U9" i="9"/>
  <c r="V1" i="7"/>
  <c r="V9" i="7" s="1"/>
  <c r="T9" i="9"/>
  <c r="T2" i="9" s="1"/>
  <c r="S9" i="9"/>
  <c r="T1" i="7"/>
  <c r="R9" i="9"/>
  <c r="S1" i="7" s="1"/>
  <c r="Q9" i="9"/>
  <c r="Q5" i="9" s="1"/>
  <c r="R15" i="7" s="1"/>
  <c r="P9" i="9"/>
  <c r="N9" i="9"/>
  <c r="O1" i="7" s="1"/>
  <c r="M9" i="9"/>
  <c r="M3" i="9" s="1"/>
  <c r="N9" i="7" s="1"/>
  <c r="N1" i="7"/>
  <c r="L9" i="9"/>
  <c r="M1" i="7" s="1"/>
  <c r="K9" i="9"/>
  <c r="K4" i="9" s="1"/>
  <c r="L12" i="7" s="1"/>
  <c r="J9" i="9"/>
  <c r="K1" i="7" s="1"/>
  <c r="I9" i="9"/>
  <c r="J1" i="7" s="1"/>
  <c r="H9" i="9"/>
  <c r="G9" i="9"/>
  <c r="G2" i="9" s="1"/>
  <c r="F9" i="9"/>
  <c r="G1" i="7" s="1"/>
  <c r="E9" i="9"/>
  <c r="E4" i="9" s="1"/>
  <c r="D9" i="9"/>
  <c r="D5" i="9" s="1"/>
  <c r="E15" i="7" s="1"/>
  <c r="C9" i="9"/>
  <c r="C4" i="9" s="1"/>
  <c r="B9" i="9"/>
  <c r="BS9" i="9"/>
  <c r="G4" i="9"/>
  <c r="G5" i="9"/>
  <c r="AB1" i="7"/>
  <c r="AA4" i="9"/>
  <c r="AB12" i="7" s="1"/>
  <c r="AZ5" i="9"/>
  <c r="F1" i="7"/>
  <c r="E3" i="9"/>
  <c r="E5" i="9"/>
  <c r="BM2" i="9"/>
  <c r="BM5" i="9"/>
  <c r="BN4" i="9"/>
  <c r="BN3" i="9"/>
  <c r="BN2" i="9"/>
  <c r="BN5" i="9"/>
  <c r="BR1" i="7"/>
  <c r="BU4" i="9"/>
  <c r="BK5" i="9"/>
  <c r="BK4" i="9"/>
  <c r="BK2" i="9"/>
  <c r="C2" i="9"/>
  <c r="K3" i="9"/>
  <c r="L9" i="7" s="1"/>
  <c r="X4" i="9"/>
  <c r="Y12" i="7" s="1"/>
  <c r="X3" i="9"/>
  <c r="Y9" i="7" s="1"/>
  <c r="X5" i="9"/>
  <c r="Y15" i="7" s="1"/>
  <c r="AJ5" i="9"/>
  <c r="AK15" i="7" s="1"/>
  <c r="AJ2" i="9"/>
  <c r="AK6" i="7" s="1"/>
  <c r="AJ4" i="9"/>
  <c r="AK12" i="7" s="1"/>
  <c r="AJ3" i="9"/>
  <c r="AK9" i="7" s="1"/>
  <c r="BC2" i="9"/>
  <c r="BD6" i="7" s="1"/>
  <c r="D4" i="9"/>
  <c r="E12" i="7" s="1"/>
  <c r="D2" i="9"/>
  <c r="E6" i="7" s="1"/>
  <c r="Y4" i="9"/>
  <c r="Z12" i="7" s="1"/>
  <c r="AC5" i="9"/>
  <c r="AD15" i="7" s="1"/>
  <c r="AK5" i="9"/>
  <c r="AL15" i="7" s="1"/>
  <c r="BH4" i="9"/>
  <c r="BH3" i="9"/>
  <c r="I2" i="9"/>
  <c r="J6" i="7" s="1"/>
  <c r="I5" i="9"/>
  <c r="J15" i="7" s="1"/>
  <c r="I3" i="9"/>
  <c r="J9" i="7" s="1"/>
  <c r="R2" i="9"/>
  <c r="S6" i="7" s="1"/>
  <c r="R4" i="9"/>
  <c r="S12" i="7" s="1"/>
  <c r="R5" i="9"/>
  <c r="S15" i="7" s="1"/>
  <c r="R3" i="9"/>
  <c r="S9" i="7" s="1"/>
  <c r="V5" i="9"/>
  <c r="W15" i="7" s="1"/>
  <c r="AD5" i="9"/>
  <c r="AE15" i="7" s="1"/>
  <c r="AE6" i="7"/>
  <c r="AD4" i="9"/>
  <c r="AE12" i="7" s="1"/>
  <c r="AS2" i="9"/>
  <c r="AT6" i="7"/>
  <c r="AS3" i="9"/>
  <c r="AT9" i="7" s="1"/>
  <c r="AS4" i="9"/>
  <c r="AT12" i="7"/>
  <c r="AS5" i="9"/>
  <c r="AT15" i="7" s="1"/>
  <c r="AW2" i="9"/>
  <c r="AW5" i="9"/>
  <c r="AW4" i="9"/>
  <c r="AW3" i="9"/>
  <c r="BA4" i="9"/>
  <c r="BB12" i="7" s="1"/>
  <c r="BE3" i="9"/>
  <c r="BF9" i="7" s="1"/>
  <c r="BE2" i="9"/>
  <c r="BF6" i="7" s="1"/>
  <c r="BE4" i="9"/>
  <c r="BF12" i="7" s="1"/>
  <c r="BE5" i="9"/>
  <c r="BF15" i="7" s="1"/>
  <c r="BI5" i="9"/>
  <c r="BJ15" i="7" s="1"/>
  <c r="AN4" i="9"/>
  <c r="AO12" i="7"/>
  <c r="AN2" i="9"/>
  <c r="AO6" i="7" s="1"/>
  <c r="AN3" i="9"/>
  <c r="AO9" i="7" s="1"/>
  <c r="AN5" i="9"/>
  <c r="AO15" i="7" s="1"/>
  <c r="BN1" i="7"/>
  <c r="BJ1" i="7"/>
  <c r="BF1" i="7"/>
  <c r="BB1" i="7"/>
  <c r="AX1" i="7"/>
  <c r="AT1" i="7"/>
  <c r="E1" i="7"/>
  <c r="P4" i="9"/>
  <c r="Q12" i="7" s="1"/>
  <c r="AB3" i="9"/>
  <c r="AC9" i="7" s="1"/>
  <c r="AB5" i="9"/>
  <c r="AC15" i="7"/>
  <c r="AB2" i="9"/>
  <c r="AC6" i="7" s="1"/>
  <c r="AB4" i="9"/>
  <c r="AC12" i="7" s="1"/>
  <c r="AY5" i="9"/>
  <c r="AZ15" i="7"/>
  <c r="AY2" i="9"/>
  <c r="AZ6" i="7" s="1"/>
  <c r="AY3" i="9"/>
  <c r="AZ9" i="7" s="1"/>
  <c r="AY4" i="9"/>
  <c r="AZ12" i="7" s="1"/>
  <c r="BL1" i="7"/>
  <c r="BL9" i="7" s="1"/>
  <c r="H2" i="9"/>
  <c r="I6" i="7" s="1"/>
  <c r="L5" i="9"/>
  <c r="M15" i="7"/>
  <c r="L3" i="9"/>
  <c r="M9" i="7" s="1"/>
  <c r="L4" i="9"/>
  <c r="M12" i="7" s="1"/>
  <c r="L2" i="9"/>
  <c r="M6" i="7" s="1"/>
  <c r="U3" i="9"/>
  <c r="U2" i="9"/>
  <c r="U5" i="9"/>
  <c r="U4" i="9"/>
  <c r="AG2" i="9"/>
  <c r="AH6" i="7" s="1"/>
  <c r="AG5" i="9"/>
  <c r="AH15" i="7" s="1"/>
  <c r="AG4" i="9"/>
  <c r="AH12" i="7" s="1"/>
  <c r="AG3" i="9"/>
  <c r="AH9" i="7" s="1"/>
  <c r="AR5" i="9"/>
  <c r="AS15" i="7"/>
  <c r="AR3" i="9"/>
  <c r="AS9" i="7" s="1"/>
  <c r="AR4" i="9"/>
  <c r="AS12" i="7" s="1"/>
  <c r="AR2" i="9"/>
  <c r="AS6" i="7" s="1"/>
  <c r="BD2" i="9"/>
  <c r="BE6" i="7" s="1"/>
  <c r="BD3" i="9"/>
  <c r="BE9" i="7" s="1"/>
  <c r="BD4" i="9"/>
  <c r="BE12" i="7" s="1"/>
  <c r="BV2" i="9"/>
  <c r="BV4" i="9"/>
  <c r="J3" i="9"/>
  <c r="K9" i="7" s="1"/>
  <c r="J4" i="9"/>
  <c r="K12" i="7" s="1"/>
  <c r="J5" i="9"/>
  <c r="K15" i="7" s="1"/>
  <c r="J2" i="9"/>
  <c r="K6" i="7" s="1"/>
  <c r="N3" i="9"/>
  <c r="O9" i="7" s="1"/>
  <c r="N2" i="9"/>
  <c r="O6" i="7"/>
  <c r="N4" i="9"/>
  <c r="O12" i="7" s="1"/>
  <c r="N5" i="9"/>
  <c r="O15" i="7" s="1"/>
  <c r="S5" i="9"/>
  <c r="T15" i="7" s="1"/>
  <c r="S2" i="9"/>
  <c r="T6" i="7" s="1"/>
  <c r="S3" i="9"/>
  <c r="T9" i="7" s="1"/>
  <c r="S4" i="9"/>
  <c r="T12" i="7" s="1"/>
  <c r="W2" i="9"/>
  <c r="X6" i="7" s="1"/>
  <c r="W5" i="9"/>
  <c r="X15" i="7"/>
  <c r="W4" i="9"/>
  <c r="X12" i="7" s="1"/>
  <c r="W3" i="9"/>
  <c r="X9" i="7" s="1"/>
  <c r="AE2" i="9"/>
  <c r="AF6" i="7" s="1"/>
  <c r="AI3" i="9"/>
  <c r="AJ9" i="7"/>
  <c r="AI5" i="9"/>
  <c r="AJ15" i="7" s="1"/>
  <c r="AI2" i="9"/>
  <c r="AJ6" i="7" s="1"/>
  <c r="AI4" i="9"/>
  <c r="AJ12" i="7" s="1"/>
  <c r="AP4" i="9"/>
  <c r="AQ12" i="7"/>
  <c r="AP5" i="9"/>
  <c r="AQ15" i="7" s="1"/>
  <c r="AP2" i="9"/>
  <c r="AQ6" i="7"/>
  <c r="AP3" i="9"/>
  <c r="AQ9" i="7" s="1"/>
  <c r="AT2" i="9"/>
  <c r="AT4" i="9"/>
  <c r="AU12" i="7" s="1"/>
  <c r="AX4" i="9"/>
  <c r="AY12" i="7" s="1"/>
  <c r="AX2" i="9"/>
  <c r="AY6" i="7" s="1"/>
  <c r="BB4" i="9"/>
  <c r="BC12" i="7" s="1"/>
  <c r="BB2" i="9"/>
  <c r="BC6" i="7"/>
  <c r="BB5" i="9"/>
  <c r="BC15" i="7" s="1"/>
  <c r="BB3" i="9"/>
  <c r="BC9" i="7" s="1"/>
  <c r="BF4" i="9"/>
  <c r="BG12" i="7" s="1"/>
  <c r="BF3" i="9"/>
  <c r="BG9" i="7" s="1"/>
  <c r="BJ2" i="9"/>
  <c r="BK6" i="7" s="1"/>
  <c r="BU5" i="9"/>
  <c r="BU2" i="9"/>
  <c r="BU3" i="9"/>
  <c r="BM1" i="7"/>
  <c r="BM9" i="7" s="1"/>
  <c r="BI1" i="7"/>
  <c r="BI12" i="7" s="1"/>
  <c r="BA1" i="7"/>
  <c r="AS1" i="7"/>
  <c r="AO1" i="7"/>
  <c r="AK1" i="7"/>
  <c r="AG1" i="7"/>
  <c r="AF2" i="9"/>
  <c r="AG6" i="7" s="1"/>
  <c r="AC1" i="7"/>
  <c r="Y1" i="7"/>
  <c r="X2" i="9"/>
  <c r="Y6" i="7" s="1"/>
  <c r="Q1" i="7"/>
  <c r="L1" i="7"/>
  <c r="B4" i="17"/>
  <c r="AU6" i="7"/>
  <c r="BH2" i="9"/>
  <c r="B13" i="17"/>
  <c r="B10" i="17"/>
  <c r="B7" i="17"/>
  <c r="A4" i="9"/>
  <c r="A5" i="9"/>
  <c r="A3" i="9"/>
  <c r="A2" i="9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E84" i="19"/>
  <c r="C84" i="19"/>
  <c r="D84" i="19" s="1"/>
  <c r="I84" i="19" s="1"/>
  <c r="E59" i="18"/>
  <c r="BN9" i="7"/>
  <c r="E84" i="18"/>
  <c r="C34" i="18"/>
  <c r="D34" i="18" s="1"/>
  <c r="F34" i="18"/>
  <c r="N34" i="18" s="1"/>
  <c r="G34" i="18"/>
  <c r="B35" i="18" s="1"/>
  <c r="C34" i="19"/>
  <c r="D34" i="19" s="1"/>
  <c r="C9" i="19"/>
  <c r="D9" i="19"/>
  <c r="I9" i="19" s="1"/>
  <c r="E9" i="19"/>
  <c r="E59" i="19"/>
  <c r="C59" i="19"/>
  <c r="D59" i="19"/>
  <c r="BL6" i="7"/>
  <c r="V6" i="7"/>
  <c r="X34" i="18"/>
  <c r="AB34" i="18"/>
  <c r="AC34" i="18" s="1"/>
  <c r="AD34" i="18"/>
  <c r="M34" i="18"/>
  <c r="U34" i="18"/>
  <c r="P34" i="18"/>
  <c r="AA34" i="18"/>
  <c r="L34" i="18"/>
  <c r="Y34" i="18"/>
  <c r="Z34" i="18" s="1"/>
  <c r="I34" i="18"/>
  <c r="B36" i="24"/>
  <c r="E4" i="23"/>
  <c r="J10" i="23"/>
  <c r="C14" i="23"/>
  <c r="B35" i="24"/>
  <c r="N13" i="23"/>
  <c r="B34" i="24"/>
  <c r="E10" i="23"/>
  <c r="C15" i="23"/>
  <c r="B33" i="24"/>
  <c r="N12" i="23"/>
  <c r="M16" i="23"/>
  <c r="C13" i="23"/>
  <c r="G59" i="18" l="1"/>
  <c r="B60" i="18" s="1"/>
  <c r="C60" i="18" s="1"/>
  <c r="D60" i="18" s="1"/>
  <c r="F84" i="19"/>
  <c r="I34" i="19"/>
  <c r="F34" i="19"/>
  <c r="G34" i="19"/>
  <c r="B35" i="19" s="1"/>
  <c r="E9" i="18"/>
  <c r="G9" i="18" s="1"/>
  <c r="B10" i="18" s="1"/>
  <c r="E10" i="18" s="1"/>
  <c r="C9" i="18"/>
  <c r="D9" i="18" s="1"/>
  <c r="F9" i="18" s="1"/>
  <c r="BI9" i="7"/>
  <c r="C59" i="18"/>
  <c r="D59" i="18" s="1"/>
  <c r="BN6" i="7"/>
  <c r="BM6" i="7"/>
  <c r="U1" i="7"/>
  <c r="U12" i="7" s="1"/>
  <c r="BQ1" i="7"/>
  <c r="BJ5" i="9"/>
  <c r="BK15" i="7" s="1"/>
  <c r="AE5" i="9"/>
  <c r="AF15" i="7" s="1"/>
  <c r="F5" i="9"/>
  <c r="G15" i="7" s="1"/>
  <c r="BD5" i="9"/>
  <c r="BE15" i="7" s="1"/>
  <c r="BG3" i="9"/>
  <c r="BH9" i="7" s="1"/>
  <c r="AF4" i="9"/>
  <c r="AG12" i="7" s="1"/>
  <c r="AD1" i="7"/>
  <c r="Y2" i="9"/>
  <c r="Z6" i="7" s="1"/>
  <c r="D3" i="9"/>
  <c r="E9" i="7" s="1"/>
  <c r="K5" i="9"/>
  <c r="L15" i="7" s="1"/>
  <c r="AQ3" i="9"/>
  <c r="AR9" i="7" s="1"/>
  <c r="Z1" i="7"/>
  <c r="AK3" i="9"/>
  <c r="AL9" i="7" s="1"/>
  <c r="V12" i="7"/>
  <c r="BI6" i="7"/>
  <c r="BN15" i="7"/>
  <c r="BJ3" i="9"/>
  <c r="BK9" i="7" s="1"/>
  <c r="AE3" i="9"/>
  <c r="AF9" i="7" s="1"/>
  <c r="F4" i="9"/>
  <c r="G12" i="7" s="1"/>
  <c r="BL12" i="7"/>
  <c r="BG5" i="9"/>
  <c r="BH15" i="7" s="1"/>
  <c r="T5" i="9"/>
  <c r="AO4" i="9"/>
  <c r="AP12" i="7" s="1"/>
  <c r="V2" i="9"/>
  <c r="W6" i="7" s="1"/>
  <c r="I4" i="9"/>
  <c r="J12" i="7" s="1"/>
  <c r="AV2" i="9"/>
  <c r="AW6" i="7" s="1"/>
  <c r="AC4" i="9"/>
  <c r="AD12" i="7" s="1"/>
  <c r="Y3" i="9"/>
  <c r="Z9" i="7" s="1"/>
  <c r="C3" i="9"/>
  <c r="W1" i="7"/>
  <c r="AY1" i="7"/>
  <c r="BK1" i="7"/>
  <c r="AV5" i="9"/>
  <c r="AW15" i="7" s="1"/>
  <c r="Z5" i="9"/>
  <c r="AA15" i="7" s="1"/>
  <c r="AF3" i="9"/>
  <c r="AG9" i="7" s="1"/>
  <c r="AP1" i="7"/>
  <c r="AX9" i="7"/>
  <c r="AW1" i="7"/>
  <c r="AX5" i="9"/>
  <c r="AY15" i="7" s="1"/>
  <c r="AE4" i="9"/>
  <c r="AF12" i="7" s="1"/>
  <c r="F3" i="9"/>
  <c r="G9" i="7" s="1"/>
  <c r="BO5" i="9"/>
  <c r="BP15" i="7" s="1"/>
  <c r="T3" i="9"/>
  <c r="AH2" i="9"/>
  <c r="AI6" i="7" s="1"/>
  <c r="BP5" i="9"/>
  <c r="BQ15" i="7" s="1"/>
  <c r="AV3" i="9"/>
  <c r="AW9" i="7" s="1"/>
  <c r="Q4" i="9"/>
  <c r="R12" i="7" s="1"/>
  <c r="AU2" i="9"/>
  <c r="E2" i="9"/>
  <c r="BG2" i="9"/>
  <c r="BH6" i="7" s="1"/>
  <c r="AX15" i="7"/>
  <c r="BL15" i="7"/>
  <c r="V15" i="7"/>
  <c r="AX6" i="7"/>
  <c r="D1" i="7"/>
  <c r="T4" i="9"/>
  <c r="V4" i="9"/>
  <c r="W12" i="7" s="1"/>
  <c r="M2" i="9"/>
  <c r="AC2" i="9"/>
  <c r="AD6" i="7" s="1"/>
  <c r="Q2" i="9"/>
  <c r="R6" i="7" s="1"/>
  <c r="AU5" i="9"/>
  <c r="G3" i="9"/>
  <c r="BI15" i="7"/>
  <c r="F2" i="9"/>
  <c r="AO3" i="9"/>
  <c r="AP9" i="7" s="1"/>
  <c r="M4" i="9"/>
  <c r="N12" i="7" s="1"/>
  <c r="H1" i="7"/>
  <c r="BG4" i="9"/>
  <c r="BH12" i="7" s="1"/>
  <c r="BA2" i="9"/>
  <c r="BB6" i="7" s="1"/>
  <c r="BP3" i="9"/>
  <c r="BQ9" i="7" s="1"/>
  <c r="G59" i="19"/>
  <c r="B60" i="19" s="1"/>
  <c r="F59" i="19"/>
  <c r="I59" i="19"/>
  <c r="E60" i="18"/>
  <c r="F60" i="18" s="1"/>
  <c r="C35" i="18"/>
  <c r="D35" i="18" s="1"/>
  <c r="G35" i="18" s="1"/>
  <c r="B36" i="18" s="1"/>
  <c r="E35" i="18"/>
  <c r="O34" i="19"/>
  <c r="S34" i="19"/>
  <c r="T34" i="19" s="1"/>
  <c r="AE34" i="19"/>
  <c r="AF34" i="19" s="1"/>
  <c r="AA34" i="19"/>
  <c r="N34" i="19"/>
  <c r="V34" i="19"/>
  <c r="W34" i="19" s="1"/>
  <c r="L34" i="19"/>
  <c r="P34" i="19"/>
  <c r="AD34" i="19"/>
  <c r="Q34" i="19"/>
  <c r="X34" i="19"/>
  <c r="Y34" i="19"/>
  <c r="Z34" i="19" s="1"/>
  <c r="I59" i="18"/>
  <c r="F59" i="18"/>
  <c r="H84" i="19"/>
  <c r="X84" i="19"/>
  <c r="N84" i="19"/>
  <c r="AO84" i="19"/>
  <c r="AP84" i="19" s="1"/>
  <c r="AE84" i="19"/>
  <c r="AF84" i="19" s="1"/>
  <c r="S84" i="19"/>
  <c r="T84" i="19" s="1"/>
  <c r="V84" i="19"/>
  <c r="W84" i="19" s="1"/>
  <c r="P84" i="19"/>
  <c r="AD84" i="19"/>
  <c r="AA84" i="19"/>
  <c r="O84" i="19"/>
  <c r="U84" i="19"/>
  <c r="Q84" i="19"/>
  <c r="L84" i="19"/>
  <c r="Y84" i="19"/>
  <c r="AO34" i="19"/>
  <c r="AP34" i="19" s="1"/>
  <c r="H34" i="19"/>
  <c r="C10" i="18"/>
  <c r="D10" i="18" s="1"/>
  <c r="G10" i="18" s="1"/>
  <c r="B11" i="18" s="1"/>
  <c r="F9" i="19"/>
  <c r="H34" i="18"/>
  <c r="AO34" i="18"/>
  <c r="AP34" i="18" s="1"/>
  <c r="O34" i="18"/>
  <c r="V34" i="18"/>
  <c r="W34" i="18" s="1"/>
  <c r="S34" i="18"/>
  <c r="T34" i="18" s="1"/>
  <c r="G84" i="18"/>
  <c r="B85" i="18" s="1"/>
  <c r="F84" i="18"/>
  <c r="I9" i="18"/>
  <c r="I1" i="7"/>
  <c r="H5" i="9"/>
  <c r="I15" i="7" s="1"/>
  <c r="H3" i="9"/>
  <c r="I9" i="7" s="1"/>
  <c r="H4" i="9"/>
  <c r="I12" i="7" s="1"/>
  <c r="BG1" i="7"/>
  <c r="BF2" i="9"/>
  <c r="BG6" i="7" s="1"/>
  <c r="BF5" i="9"/>
  <c r="BG15" i="7" s="1"/>
  <c r="BI3" i="9"/>
  <c r="BJ9" i="7" s="1"/>
  <c r="BI4" i="9"/>
  <c r="BJ12" i="7" s="1"/>
  <c r="BL3" i="9"/>
  <c r="BL2" i="9"/>
  <c r="BL5" i="9"/>
  <c r="BL4" i="9"/>
  <c r="BV5" i="9"/>
  <c r="BS1" i="7"/>
  <c r="BV3" i="9"/>
  <c r="BO15" i="7"/>
  <c r="BO6" i="7"/>
  <c r="BO12" i="7"/>
  <c r="BM12" i="7"/>
  <c r="BM15" i="7"/>
  <c r="B5" i="9"/>
  <c r="B3" i="9"/>
  <c r="B2" i="9"/>
  <c r="C1" i="7"/>
  <c r="B4" i="9"/>
  <c r="P2" i="9"/>
  <c r="Q6" i="7" s="1"/>
  <c r="P5" i="9"/>
  <c r="Q15" i="7" s="1"/>
  <c r="P3" i="9"/>
  <c r="Q9" i="7" s="1"/>
  <c r="AU1" i="7"/>
  <c r="AT3" i="9"/>
  <c r="AU9" i="7" s="1"/>
  <c r="AT5" i="9"/>
  <c r="AU15" i="7" s="1"/>
  <c r="AZ2" i="9"/>
  <c r="AZ3" i="9"/>
  <c r="AZ4" i="9"/>
  <c r="BC5" i="9"/>
  <c r="BD15" i="7" s="1"/>
  <c r="BC4" i="9"/>
  <c r="BD12" i="7" s="1"/>
  <c r="BC3" i="9"/>
  <c r="BD9" i="7" s="1"/>
  <c r="BD1" i="7"/>
  <c r="G84" i="19"/>
  <c r="B85" i="19" s="1"/>
  <c r="AE34" i="18"/>
  <c r="AF34" i="18" s="1"/>
  <c r="Q34" i="18"/>
  <c r="G9" i="19"/>
  <c r="B10" i="19" s="1"/>
  <c r="I84" i="18"/>
  <c r="BI2" i="9"/>
  <c r="BJ6" i="7" s="1"/>
  <c r="AI1" i="7"/>
  <c r="AH3" i="9"/>
  <c r="AI9" i="7" s="1"/>
  <c r="AH5" i="9"/>
  <c r="AI15" i="7" s="1"/>
  <c r="AK4" i="9"/>
  <c r="AL12" i="7" s="1"/>
  <c r="AK2" i="9"/>
  <c r="AL6" i="7" s="1"/>
  <c r="AR1" i="7"/>
  <c r="AQ4" i="9"/>
  <c r="AR12" i="7" s="1"/>
  <c r="AQ2" i="9"/>
  <c r="AR6" i="7" s="1"/>
  <c r="BP1" i="7"/>
  <c r="BO2" i="9"/>
  <c r="BP6" i="7" s="1"/>
  <c r="BO3" i="9"/>
  <c r="BP9" i="7" s="1"/>
  <c r="AA1" i="7"/>
  <c r="Z2" i="9"/>
  <c r="AA6" i="7" s="1"/>
  <c r="Z3" i="9"/>
  <c r="AA9" i="7" s="1"/>
  <c r="R1" i="7"/>
  <c r="BA5" i="9"/>
  <c r="BB15" i="7" s="1"/>
  <c r="AO5" i="9"/>
  <c r="AP15" i="7" s="1"/>
  <c r="AD3" i="9"/>
  <c r="AE9" i="7" s="1"/>
  <c r="M5" i="9"/>
  <c r="N15" i="7" s="1"/>
  <c r="BP2" i="9"/>
  <c r="BQ6" i="7" s="1"/>
  <c r="C5" i="9"/>
  <c r="BM3" i="9"/>
  <c r="AA5" i="9"/>
  <c r="AB15" i="7" s="1"/>
  <c r="BA6" i="7"/>
  <c r="F12" i="7"/>
  <c r="H6" i="7"/>
  <c r="O5" i="9"/>
  <c r="P15" i="7" s="1"/>
  <c r="O2" i="9"/>
  <c r="P6" i="7" s="1"/>
  <c r="O3" i="9"/>
  <c r="P9" i="7" s="1"/>
  <c r="O4" i="9"/>
  <c r="P12" i="7" s="1"/>
  <c r="Q3" i="9"/>
  <c r="R9" i="7" s="1"/>
  <c r="K2" i="9"/>
  <c r="AA3" i="9"/>
  <c r="AB9" i="7" s="1"/>
  <c r="AM5" i="9"/>
  <c r="AN15" i="7" s="1"/>
  <c r="AL4" i="9"/>
  <c r="AM12" i="7" s="1"/>
  <c r="AL5" i="9"/>
  <c r="AM15" i="7" s="1"/>
  <c r="AL3" i="9"/>
  <c r="AM9" i="7" s="1"/>
  <c r="F9" i="7"/>
  <c r="H15" i="7"/>
  <c r="CA37" i="2"/>
  <c r="CA33" i="2"/>
  <c r="BP33" i="2"/>
  <c r="CA32" i="2"/>
  <c r="CB32" i="2" s="1"/>
  <c r="CC32" i="2" s="1"/>
  <c r="CD32" i="2" s="1"/>
  <c r="BO47" i="2"/>
  <c r="BP47" i="2" s="1"/>
  <c r="BO30" i="2"/>
  <c r="BP30" i="2" s="1"/>
  <c r="CB42" i="2"/>
  <c r="CC42" i="2" s="1"/>
  <c r="CB43" i="2"/>
  <c r="CC43" i="2" s="1"/>
  <c r="CD43" i="2" s="1"/>
  <c r="BP37" i="2"/>
  <c r="BQ37" i="2" s="1"/>
  <c r="BR37" i="2" s="1"/>
  <c r="CA29" i="2"/>
  <c r="BP29" i="2"/>
  <c r="BP45" i="2"/>
  <c r="BQ45" i="2" s="1"/>
  <c r="BR45" i="2" s="1"/>
  <c r="BS45" i="2" s="1"/>
  <c r="BQ35" i="2"/>
  <c r="BR35" i="2" s="1"/>
  <c r="BP44" i="2"/>
  <c r="CA44" i="2"/>
  <c r="CB40" i="2"/>
  <c r="CC40" i="2" s="1"/>
  <c r="BQ33" i="2"/>
  <c r="BR33" i="2" s="1"/>
  <c r="BS33" i="2" s="1"/>
  <c r="BP38" i="2"/>
  <c r="BQ38" i="2" s="1"/>
  <c r="BR38" i="2" s="1"/>
  <c r="CA38" i="2"/>
  <c r="CA31" i="2"/>
  <c r="BQ34" i="2"/>
  <c r="BR34" i="2" s="1"/>
  <c r="CA34" i="2"/>
  <c r="CB34" i="2" s="1"/>
  <c r="BR41" i="2"/>
  <c r="BS41" i="2" s="1"/>
  <c r="CA45" i="2"/>
  <c r="CB39" i="2"/>
  <c r="CC39" i="2" s="1"/>
  <c r="CD39" i="2" s="1"/>
  <c r="Z84" i="19"/>
  <c r="BR42" i="2"/>
  <c r="BQ28" i="2"/>
  <c r="BS32" i="2"/>
  <c r="CB41" i="2"/>
  <c r="CC41" i="2" s="1"/>
  <c r="CA35" i="2"/>
  <c r="BQ27" i="2"/>
  <c r="BR27" i="2" s="1"/>
  <c r="BS27" i="2" s="1"/>
  <c r="BP31" i="2"/>
  <c r="BR40" i="2"/>
  <c r="CA36" i="2"/>
  <c r="BP36" i="2"/>
  <c r="BS39" i="2"/>
  <c r="CA46" i="2"/>
  <c r="CA27" i="2"/>
  <c r="BR46" i="2"/>
  <c r="BS46" i="2" s="1"/>
  <c r="CA28" i="2"/>
  <c r="AU3" i="9"/>
  <c r="AV1" i="7"/>
  <c r="AV9" i="7" s="1"/>
  <c r="J27" i="23"/>
  <c r="J20" i="23"/>
  <c r="D24" i="23"/>
  <c r="F24" i="23"/>
  <c r="O27" i="23"/>
  <c r="G22" i="23"/>
  <c r="E12" i="23"/>
  <c r="P26" i="23"/>
  <c r="L24" i="23"/>
  <c r="B28" i="23"/>
  <c r="H20" i="23"/>
  <c r="D20" i="23"/>
  <c r="P17" i="23"/>
  <c r="D22" i="23"/>
  <c r="P23" i="23"/>
  <c r="J26" i="23"/>
  <c r="G27" i="23"/>
  <c r="I24" i="23"/>
  <c r="I18" i="23"/>
  <c r="L23" i="23"/>
  <c r="P24" i="23"/>
  <c r="L20" i="23"/>
  <c r="L25" i="23"/>
  <c r="D21" i="23"/>
  <c r="L18" i="23"/>
  <c r="G21" i="23"/>
  <c r="N10" i="23"/>
  <c r="N25" i="23"/>
  <c r="P21" i="23"/>
  <c r="I19" i="23"/>
  <c r="F20" i="23"/>
  <c r="B19" i="23"/>
  <c r="B23" i="23"/>
  <c r="P20" i="23"/>
  <c r="G19" i="23"/>
  <c r="P19" i="23"/>
  <c r="K14" i="23"/>
  <c r="P16" i="23"/>
  <c r="N23" i="23"/>
  <c r="P25" i="23"/>
  <c r="B17" i="23"/>
  <c r="B27" i="23"/>
  <c r="J28" i="23"/>
  <c r="B26" i="23"/>
  <c r="E16" i="23"/>
  <c r="I17" i="23"/>
  <c r="D18" i="23"/>
  <c r="L21" i="23"/>
  <c r="E26" i="23"/>
  <c r="L17" i="23"/>
  <c r="L19" i="23"/>
  <c r="N26" i="23"/>
  <c r="G17" i="23"/>
  <c r="G18" i="23"/>
  <c r="H25" i="23"/>
  <c r="L22" i="23"/>
  <c r="E9" i="23"/>
  <c r="J22" i="23"/>
  <c r="I21" i="23"/>
  <c r="L9" i="18" l="1"/>
  <c r="U9" i="18"/>
  <c r="N9" i="18"/>
  <c r="AE9" i="18"/>
  <c r="AF9" i="18" s="1"/>
  <c r="H9" i="18"/>
  <c r="R9" i="18" s="1"/>
  <c r="AD9" i="18"/>
  <c r="V9" i="18"/>
  <c r="W9" i="18" s="1"/>
  <c r="AB9" i="18"/>
  <c r="AC9" i="18" s="1"/>
  <c r="Q9" i="18"/>
  <c r="Y9" i="18"/>
  <c r="Z9" i="18" s="1"/>
  <c r="X9" i="18"/>
  <c r="P9" i="18"/>
  <c r="S9" i="18"/>
  <c r="M9" i="18"/>
  <c r="O9" i="18"/>
  <c r="AA9" i="18"/>
  <c r="AO9" i="18"/>
  <c r="AP9" i="18" s="1"/>
  <c r="AH9" i="18"/>
  <c r="U6" i="7"/>
  <c r="I60" i="18"/>
  <c r="AV12" i="7"/>
  <c r="U9" i="7"/>
  <c r="AV15" i="7"/>
  <c r="U15" i="7"/>
  <c r="C35" i="19"/>
  <c r="D35" i="19" s="1"/>
  <c r="F35" i="19" s="1"/>
  <c r="P35" i="19" s="1"/>
  <c r="E35" i="19"/>
  <c r="N6" i="7"/>
  <c r="AB34" i="19"/>
  <c r="M34" i="19"/>
  <c r="U34" i="19"/>
  <c r="AG34" i="18"/>
  <c r="G6" i="7"/>
  <c r="AV6" i="7"/>
  <c r="AB84" i="19"/>
  <c r="M84" i="19"/>
  <c r="E10" i="19"/>
  <c r="G10" i="19" s="1"/>
  <c r="B11" i="19" s="1"/>
  <c r="C10" i="19"/>
  <c r="D10" i="19" s="1"/>
  <c r="F10" i="19" s="1"/>
  <c r="I10" i="19"/>
  <c r="J9" i="19" s="1"/>
  <c r="BW3" i="9"/>
  <c r="D7" i="17" s="1"/>
  <c r="F7" i="17" s="1"/>
  <c r="C9" i="7"/>
  <c r="P9" i="19"/>
  <c r="L9" i="19"/>
  <c r="Q9" i="19"/>
  <c r="U9" i="19"/>
  <c r="M9" i="19"/>
  <c r="N9" i="19"/>
  <c r="H9" i="19"/>
  <c r="X9" i="19"/>
  <c r="Y9" i="19"/>
  <c r="Z9" i="19" s="1"/>
  <c r="S9" i="19"/>
  <c r="AB9" i="19"/>
  <c r="AC9" i="19" s="1"/>
  <c r="AO9" i="19"/>
  <c r="AP9" i="19" s="1"/>
  <c r="AA9" i="19"/>
  <c r="O9" i="19"/>
  <c r="AE9" i="19"/>
  <c r="AF9" i="19" s="1"/>
  <c r="AD9" i="19"/>
  <c r="V9" i="19"/>
  <c r="W9" i="19" s="1"/>
  <c r="F10" i="18"/>
  <c r="I10" i="18"/>
  <c r="J9" i="18" s="1"/>
  <c r="U35" i="19"/>
  <c r="H35" i="19"/>
  <c r="R35" i="19" s="1"/>
  <c r="S35" i="19"/>
  <c r="Q35" i="19"/>
  <c r="N59" i="18"/>
  <c r="S59" i="18"/>
  <c r="P59" i="18"/>
  <c r="V59" i="18"/>
  <c r="W59" i="18" s="1"/>
  <c r="Y59" i="18"/>
  <c r="Z59" i="18" s="1"/>
  <c r="U59" i="18"/>
  <c r="AA59" i="18"/>
  <c r="H59" i="18"/>
  <c r="O59" i="18"/>
  <c r="AE59" i="18"/>
  <c r="AF59" i="18" s="1"/>
  <c r="M59" i="18"/>
  <c r="AD59" i="18"/>
  <c r="AO59" i="18"/>
  <c r="AP59" i="18" s="1"/>
  <c r="Q59" i="18"/>
  <c r="L59" i="18"/>
  <c r="AB59" i="18"/>
  <c r="AC59" i="18" s="1"/>
  <c r="X59" i="18"/>
  <c r="F35" i="18"/>
  <c r="H59" i="19"/>
  <c r="M59" i="19"/>
  <c r="AB59" i="19"/>
  <c r="AC59" i="19" s="1"/>
  <c r="X59" i="19"/>
  <c r="Y59" i="19"/>
  <c r="Z59" i="19" s="1"/>
  <c r="AO59" i="19"/>
  <c r="AP59" i="19" s="1"/>
  <c r="U59" i="19"/>
  <c r="Q59" i="19"/>
  <c r="L59" i="19"/>
  <c r="P59" i="19"/>
  <c r="O59" i="19"/>
  <c r="S59" i="19"/>
  <c r="AA59" i="19"/>
  <c r="AE59" i="19"/>
  <c r="AF59" i="19" s="1"/>
  <c r="AD59" i="19"/>
  <c r="N59" i="19"/>
  <c r="V59" i="19"/>
  <c r="W59" i="19" s="1"/>
  <c r="L6" i="7"/>
  <c r="BW4" i="9"/>
  <c r="D10" i="17" s="1"/>
  <c r="F10" i="17" s="1"/>
  <c r="C12" i="7"/>
  <c r="BW5" i="9"/>
  <c r="D13" i="17" s="1"/>
  <c r="F13" i="17" s="1"/>
  <c r="C15" i="7"/>
  <c r="X84" i="18"/>
  <c r="AA84" i="18"/>
  <c r="L84" i="18"/>
  <c r="H84" i="18"/>
  <c r="M84" i="18"/>
  <c r="N84" i="18"/>
  <c r="P84" i="18"/>
  <c r="O84" i="18"/>
  <c r="V84" i="18"/>
  <c r="W84" i="18" s="1"/>
  <c r="Y84" i="18"/>
  <c r="Z84" i="18" s="1"/>
  <c r="AB84" i="18"/>
  <c r="AC84" i="18" s="1"/>
  <c r="AD84" i="18"/>
  <c r="AE84" i="18"/>
  <c r="AF84" i="18" s="1"/>
  <c r="U84" i="18"/>
  <c r="Q84" i="18"/>
  <c r="S84" i="18"/>
  <c r="AO84" i="18"/>
  <c r="AP84" i="18" s="1"/>
  <c r="E11" i="18"/>
  <c r="F11" i="18" s="1"/>
  <c r="G11" i="18"/>
  <c r="B12" i="18" s="1"/>
  <c r="C11" i="18"/>
  <c r="D11" i="18" s="1"/>
  <c r="E36" i="18"/>
  <c r="C36" i="18"/>
  <c r="D36" i="18" s="1"/>
  <c r="G36" i="18" s="1"/>
  <c r="B37" i="18" s="1"/>
  <c r="E60" i="19"/>
  <c r="G60" i="19" s="1"/>
  <c r="B61" i="19" s="1"/>
  <c r="C60" i="19"/>
  <c r="D60" i="19" s="1"/>
  <c r="E85" i="18"/>
  <c r="G85" i="18" s="1"/>
  <c r="B86" i="18" s="1"/>
  <c r="C85" i="18"/>
  <c r="D85" i="18" s="1"/>
  <c r="F85" i="18" s="1"/>
  <c r="AH34" i="19"/>
  <c r="R34" i="19"/>
  <c r="I35" i="18"/>
  <c r="J34" i="18" s="1"/>
  <c r="V60" i="18"/>
  <c r="W60" i="18" s="1"/>
  <c r="AB60" i="18"/>
  <c r="AC60" i="18" s="1"/>
  <c r="Y60" i="18"/>
  <c r="Z60" i="18" s="1"/>
  <c r="X60" i="18"/>
  <c r="U60" i="18"/>
  <c r="S60" i="18"/>
  <c r="L60" i="18"/>
  <c r="Q60" i="18"/>
  <c r="AE60" i="18"/>
  <c r="AF60" i="18" s="1"/>
  <c r="N60" i="18"/>
  <c r="AD60" i="18"/>
  <c r="H60" i="18"/>
  <c r="R60" i="18" s="1"/>
  <c r="M60" i="18"/>
  <c r="AA60" i="18"/>
  <c r="O60" i="18"/>
  <c r="AO60" i="18"/>
  <c r="AP60" i="18" s="1"/>
  <c r="P60" i="18"/>
  <c r="G60" i="18"/>
  <c r="B61" i="18" s="1"/>
  <c r="C85" i="19"/>
  <c r="D85" i="19" s="1"/>
  <c r="E85" i="19"/>
  <c r="F85" i="19" s="1"/>
  <c r="BW2" i="9"/>
  <c r="D4" i="17" s="1"/>
  <c r="F4" i="17" s="1"/>
  <c r="C6" i="7"/>
  <c r="AH34" i="18"/>
  <c r="R34" i="18"/>
  <c r="R84" i="19"/>
  <c r="AH84" i="19"/>
  <c r="J59" i="18"/>
  <c r="BS37" i="2"/>
  <c r="CB37" i="2"/>
  <c r="CC37" i="2" s="1"/>
  <c r="BQ47" i="2"/>
  <c r="BR47" i="2" s="1"/>
  <c r="BS47" i="2" s="1"/>
  <c r="CB33" i="2"/>
  <c r="CD42" i="2"/>
  <c r="CA30" i="2"/>
  <c r="CB30" i="2" s="1"/>
  <c r="BQ30" i="2"/>
  <c r="BR30" i="2" s="1"/>
  <c r="BS30" i="2" s="1"/>
  <c r="CE43" i="2"/>
  <c r="BS35" i="2"/>
  <c r="BQ29" i="2"/>
  <c r="BR29" i="2" s="1"/>
  <c r="BS29" i="2" s="1"/>
  <c r="CB29" i="2"/>
  <c r="CD40" i="2"/>
  <c r="BS42" i="2"/>
  <c r="CB45" i="2"/>
  <c r="CC45" i="2" s="1"/>
  <c r="CE32" i="2"/>
  <c r="CB44" i="2"/>
  <c r="BS34" i="2"/>
  <c r="CB31" i="2"/>
  <c r="CE39" i="2"/>
  <c r="BS38" i="2"/>
  <c r="CC34" i="2"/>
  <c r="CD34" i="2" s="1"/>
  <c r="CB38" i="2"/>
  <c r="BR28" i="2"/>
  <c r="BS28" i="2" s="1"/>
  <c r="BQ44" i="2"/>
  <c r="BR44" i="2" s="1"/>
  <c r="BS40" i="2"/>
  <c r="CB27" i="2"/>
  <c r="CB36" i="2"/>
  <c r="BQ36" i="2"/>
  <c r="BR36" i="2" s="1"/>
  <c r="CB35" i="2"/>
  <c r="CB46" i="2"/>
  <c r="CB28" i="2"/>
  <c r="CC28" i="2" s="1"/>
  <c r="BQ31" i="2"/>
  <c r="BR31" i="2" s="1"/>
  <c r="CD41" i="2"/>
  <c r="CE41" i="2" s="1"/>
  <c r="I85" i="18" l="1"/>
  <c r="J84" i="18" s="1"/>
  <c r="AO35" i="19"/>
  <c r="AP35" i="19" s="1"/>
  <c r="O35" i="19"/>
  <c r="I85" i="19"/>
  <c r="J84" i="19" s="1"/>
  <c r="I36" i="18"/>
  <c r="J35" i="18" s="1"/>
  <c r="M35" i="19"/>
  <c r="AD35" i="19"/>
  <c r="F36" i="18"/>
  <c r="V35" i="19"/>
  <c r="W35" i="19" s="1"/>
  <c r="AE35" i="19"/>
  <c r="AF35" i="19" s="1"/>
  <c r="AA35" i="19"/>
  <c r="AG34" i="19"/>
  <c r="AC34" i="19"/>
  <c r="N35" i="19"/>
  <c r="Y35" i="19"/>
  <c r="Z35" i="19" s="1"/>
  <c r="T9" i="18"/>
  <c r="AG9" i="18"/>
  <c r="AC84" i="19"/>
  <c r="AG84" i="19"/>
  <c r="I35" i="19"/>
  <c r="J34" i="19" s="1"/>
  <c r="F60" i="19"/>
  <c r="X35" i="19"/>
  <c r="L35" i="19"/>
  <c r="G35" i="19"/>
  <c r="B36" i="19" s="1"/>
  <c r="I11" i="18"/>
  <c r="J10" i="18" s="1"/>
  <c r="AB35" i="19"/>
  <c r="AC35" i="19" s="1"/>
  <c r="AK9" i="18"/>
  <c r="AI9" i="18"/>
  <c r="AJ9" i="18" s="1"/>
  <c r="C61" i="19"/>
  <c r="D61" i="19" s="1"/>
  <c r="G61" i="19" s="1"/>
  <c r="B62" i="19" s="1"/>
  <c r="F61" i="19"/>
  <c r="E61" i="19"/>
  <c r="I61" i="19"/>
  <c r="P10" i="19"/>
  <c r="S10" i="19"/>
  <c r="O10" i="19"/>
  <c r="V10" i="19"/>
  <c r="W10" i="19" s="1"/>
  <c r="Y10" i="19"/>
  <c r="Z10" i="19" s="1"/>
  <c r="Q10" i="19"/>
  <c r="AE10" i="19"/>
  <c r="AF10" i="19" s="1"/>
  <c r="AA10" i="19"/>
  <c r="AO10" i="19"/>
  <c r="AP10" i="19" s="1"/>
  <c r="L10" i="19"/>
  <c r="N10" i="19"/>
  <c r="H10" i="19"/>
  <c r="R10" i="19" s="1"/>
  <c r="X10" i="19"/>
  <c r="AB10" i="19"/>
  <c r="AC10" i="19" s="1"/>
  <c r="AD10" i="19"/>
  <c r="M10" i="19"/>
  <c r="U10" i="19"/>
  <c r="E11" i="19"/>
  <c r="C11" i="19"/>
  <c r="D11" i="19" s="1"/>
  <c r="F11" i="19" s="1"/>
  <c r="AO85" i="19"/>
  <c r="AP85" i="19" s="1"/>
  <c r="U85" i="19"/>
  <c r="X85" i="19"/>
  <c r="L85" i="19"/>
  <c r="AA85" i="19"/>
  <c r="H85" i="19"/>
  <c r="R85" i="19" s="1"/>
  <c r="S85" i="19"/>
  <c r="Q85" i="19"/>
  <c r="AB85" i="19"/>
  <c r="AC85" i="19" s="1"/>
  <c r="N85" i="19"/>
  <c r="AD85" i="19"/>
  <c r="P85" i="19"/>
  <c r="M85" i="19"/>
  <c r="Y85" i="19"/>
  <c r="Z85" i="19" s="1"/>
  <c r="V85" i="19"/>
  <c r="W85" i="19" s="1"/>
  <c r="AE85" i="19"/>
  <c r="AF85" i="19" s="1"/>
  <c r="O85" i="19"/>
  <c r="AO60" i="19"/>
  <c r="AP60" i="19" s="1"/>
  <c r="AB60" i="19"/>
  <c r="AC60" i="19" s="1"/>
  <c r="N60" i="19"/>
  <c r="H60" i="19"/>
  <c r="R60" i="19" s="1"/>
  <c r="AA60" i="19"/>
  <c r="M60" i="19"/>
  <c r="AE60" i="19"/>
  <c r="AF60" i="19" s="1"/>
  <c r="AD60" i="19"/>
  <c r="U60" i="19"/>
  <c r="P60" i="19"/>
  <c r="X60" i="19"/>
  <c r="V60" i="19"/>
  <c r="W60" i="19" s="1"/>
  <c r="O60" i="19"/>
  <c r="L60" i="19"/>
  <c r="S60" i="19"/>
  <c r="Q60" i="19"/>
  <c r="Y60" i="19"/>
  <c r="Z60" i="19" s="1"/>
  <c r="G85" i="19"/>
  <c r="B86" i="19" s="1"/>
  <c r="T60" i="18"/>
  <c r="AG60" i="18"/>
  <c r="AK34" i="19"/>
  <c r="AI34" i="19"/>
  <c r="AJ34" i="19" s="1"/>
  <c r="AG84" i="18"/>
  <c r="T84" i="18"/>
  <c r="R84" i="18"/>
  <c r="AH84" i="18"/>
  <c r="T59" i="18"/>
  <c r="AG59" i="18"/>
  <c r="E61" i="18"/>
  <c r="C61" i="18"/>
  <c r="D61" i="18" s="1"/>
  <c r="F61" i="18" s="1"/>
  <c r="H85" i="18"/>
  <c r="R85" i="18" s="1"/>
  <c r="AO85" i="18"/>
  <c r="AP85" i="18" s="1"/>
  <c r="AB85" i="18"/>
  <c r="AC85" i="18" s="1"/>
  <c r="AA85" i="18"/>
  <c r="S85" i="18"/>
  <c r="L85" i="18"/>
  <c r="Y85" i="18"/>
  <c r="Z85" i="18" s="1"/>
  <c r="M85" i="18"/>
  <c r="U85" i="18"/>
  <c r="O85" i="18"/>
  <c r="Q85" i="18"/>
  <c r="AE85" i="18"/>
  <c r="AF85" i="18" s="1"/>
  <c r="P85" i="18"/>
  <c r="N85" i="18"/>
  <c r="V85" i="18"/>
  <c r="W85" i="18" s="1"/>
  <c r="AD85" i="18"/>
  <c r="X85" i="18"/>
  <c r="E86" i="18"/>
  <c r="C86" i="18"/>
  <c r="D86" i="18" s="1"/>
  <c r="G86" i="18" s="1"/>
  <c r="B87" i="18" s="1"/>
  <c r="I60" i="19"/>
  <c r="J59" i="19" s="1"/>
  <c r="AA11" i="18"/>
  <c r="V11" i="18"/>
  <c r="W11" i="18" s="1"/>
  <c r="L11" i="18"/>
  <c r="P11" i="18"/>
  <c r="AE11" i="18"/>
  <c r="AF11" i="18" s="1"/>
  <c r="Y11" i="18"/>
  <c r="Z11" i="18" s="1"/>
  <c r="AB11" i="18"/>
  <c r="AC11" i="18" s="1"/>
  <c r="M11" i="18"/>
  <c r="X11" i="18"/>
  <c r="Q11" i="18"/>
  <c r="S11" i="18"/>
  <c r="O11" i="18"/>
  <c r="N11" i="18"/>
  <c r="H11" i="18"/>
  <c r="R11" i="18" s="1"/>
  <c r="AO11" i="18"/>
  <c r="AP11" i="18" s="1"/>
  <c r="U11" i="18"/>
  <c r="AD11" i="18"/>
  <c r="T35" i="19"/>
  <c r="AK84" i="19"/>
  <c r="AI84" i="19"/>
  <c r="AJ84" i="19" s="1"/>
  <c r="AK34" i="18"/>
  <c r="AI34" i="18"/>
  <c r="AJ34" i="18" s="1"/>
  <c r="X36" i="18"/>
  <c r="N36" i="18"/>
  <c r="H36" i="18"/>
  <c r="R36" i="18" s="1"/>
  <c r="Y36" i="18"/>
  <c r="Z36" i="18" s="1"/>
  <c r="U36" i="18"/>
  <c r="O36" i="18"/>
  <c r="AA36" i="18"/>
  <c r="M36" i="18"/>
  <c r="AE36" i="18"/>
  <c r="AF36" i="18" s="1"/>
  <c r="L36" i="18"/>
  <c r="AB36" i="18"/>
  <c r="AC36" i="18" s="1"/>
  <c r="AO36" i="18"/>
  <c r="AP36" i="18" s="1"/>
  <c r="S36" i="18"/>
  <c r="V36" i="18"/>
  <c r="W36" i="18" s="1"/>
  <c r="Q36" i="18"/>
  <c r="AD36" i="18"/>
  <c r="P36" i="18"/>
  <c r="AH59" i="19"/>
  <c r="R59" i="19"/>
  <c r="AH59" i="18"/>
  <c r="R59" i="18"/>
  <c r="Y10" i="18"/>
  <c r="Z10" i="18" s="1"/>
  <c r="AE10" i="18"/>
  <c r="AF10" i="18" s="1"/>
  <c r="O10" i="18"/>
  <c r="X10" i="18"/>
  <c r="N10" i="18"/>
  <c r="L10" i="18"/>
  <c r="P10" i="18"/>
  <c r="AB10" i="18"/>
  <c r="AC10" i="18" s="1"/>
  <c r="S10" i="18"/>
  <c r="AA10" i="18"/>
  <c r="AD10" i="18"/>
  <c r="H10" i="18"/>
  <c r="R10" i="18" s="1"/>
  <c r="AO10" i="18"/>
  <c r="AP10" i="18" s="1"/>
  <c r="M10" i="18"/>
  <c r="V10" i="18"/>
  <c r="W10" i="18" s="1"/>
  <c r="U10" i="18"/>
  <c r="Q10" i="18"/>
  <c r="R9" i="19"/>
  <c r="AH9" i="19"/>
  <c r="C37" i="18"/>
  <c r="D37" i="18" s="1"/>
  <c r="I37" i="18" s="1"/>
  <c r="J36" i="18" s="1"/>
  <c r="E37" i="18"/>
  <c r="E12" i="18"/>
  <c r="C12" i="18"/>
  <c r="D12" i="18" s="1"/>
  <c r="I12" i="18" s="1"/>
  <c r="J11" i="18" s="1"/>
  <c r="T59" i="19"/>
  <c r="AG59" i="19"/>
  <c r="S35" i="18"/>
  <c r="AO35" i="18"/>
  <c r="AP35" i="18" s="1"/>
  <c r="AA35" i="18"/>
  <c r="Y35" i="18"/>
  <c r="Z35" i="18" s="1"/>
  <c r="AB35" i="18"/>
  <c r="AC35" i="18" s="1"/>
  <c r="P35" i="18"/>
  <c r="V35" i="18"/>
  <c r="W35" i="18" s="1"/>
  <c r="X35" i="18"/>
  <c r="AE35" i="18"/>
  <c r="AF35" i="18" s="1"/>
  <c r="O35" i="18"/>
  <c r="U35" i="18"/>
  <c r="M35" i="18"/>
  <c r="Q35" i="18"/>
  <c r="AD35" i="18"/>
  <c r="H35" i="18"/>
  <c r="R35" i="18" s="1"/>
  <c r="N35" i="18"/>
  <c r="L35" i="18"/>
  <c r="T9" i="19"/>
  <c r="AG9" i="19"/>
  <c r="CE40" i="2"/>
  <c r="CE42" i="2"/>
  <c r="CD45" i="2"/>
  <c r="CE45" i="2" s="1"/>
  <c r="CC33" i="2"/>
  <c r="CD33" i="2" s="1"/>
  <c r="CE33" i="2" s="1"/>
  <c r="CC30" i="2"/>
  <c r="CD30" i="2" s="1"/>
  <c r="CE30" i="2" s="1"/>
  <c r="CE34" i="2"/>
  <c r="CC29" i="2"/>
  <c r="CD29" i="2" s="1"/>
  <c r="CE29" i="2" s="1"/>
  <c r="CC44" i="2"/>
  <c r="BS44" i="2"/>
  <c r="CC36" i="2"/>
  <c r="CD36" i="2" s="1"/>
  <c r="CC38" i="2"/>
  <c r="CD38" i="2" s="1"/>
  <c r="BS31" i="2"/>
  <c r="CD28" i="2"/>
  <c r="CE28" i="2" s="1"/>
  <c r="CC46" i="2"/>
  <c r="CC35" i="2"/>
  <c r="CD35" i="2" s="1"/>
  <c r="CC27" i="2"/>
  <c r="CC31" i="2"/>
  <c r="BS36" i="2"/>
  <c r="CD37" i="2"/>
  <c r="CE37" i="2" s="1"/>
  <c r="I86" i="18" l="1"/>
  <c r="J85" i="18" s="1"/>
  <c r="C36" i="19"/>
  <c r="D36" i="19" s="1"/>
  <c r="F36" i="19" s="1"/>
  <c r="E36" i="19"/>
  <c r="G11" i="19"/>
  <c r="B12" i="19" s="1"/>
  <c r="E12" i="19" s="1"/>
  <c r="AG35" i="19"/>
  <c r="I11" i="19"/>
  <c r="J10" i="19" s="1"/>
  <c r="AM9" i="18"/>
  <c r="AL9" i="18"/>
  <c r="AL34" i="18"/>
  <c r="G61" i="18"/>
  <c r="B62" i="18" s="1"/>
  <c r="AM34" i="19"/>
  <c r="AH35" i="19" s="1"/>
  <c r="F86" i="18"/>
  <c r="S86" i="18" s="1"/>
  <c r="E87" i="18"/>
  <c r="C87" i="18"/>
  <c r="D87" i="18" s="1"/>
  <c r="G87" i="18" s="1"/>
  <c r="B88" i="18" s="1"/>
  <c r="F87" i="18"/>
  <c r="X61" i="18"/>
  <c r="M61" i="18"/>
  <c r="U61" i="18"/>
  <c r="Y61" i="18"/>
  <c r="Z61" i="18" s="1"/>
  <c r="AA61" i="18"/>
  <c r="N61" i="18"/>
  <c r="AE61" i="18"/>
  <c r="AF61" i="18" s="1"/>
  <c r="AO61" i="18"/>
  <c r="AP61" i="18" s="1"/>
  <c r="S61" i="18"/>
  <c r="AB61" i="18"/>
  <c r="AC61" i="18" s="1"/>
  <c r="P61" i="18"/>
  <c r="O61" i="18"/>
  <c r="L61" i="18"/>
  <c r="V61" i="18"/>
  <c r="W61" i="18" s="1"/>
  <c r="AD61" i="18"/>
  <c r="H61" i="18"/>
  <c r="R61" i="18" s="1"/>
  <c r="Q61" i="18"/>
  <c r="T85" i="18"/>
  <c r="AG85" i="18"/>
  <c r="AI35" i="19"/>
  <c r="AJ35" i="19" s="1"/>
  <c r="AL35" i="19" s="1"/>
  <c r="AK35" i="19"/>
  <c r="T10" i="19"/>
  <c r="AG10" i="19"/>
  <c r="F37" i="18"/>
  <c r="AK59" i="19"/>
  <c r="AI59" i="19"/>
  <c r="AJ59" i="19" s="1"/>
  <c r="AL59" i="19" s="1"/>
  <c r="AM34" i="18"/>
  <c r="AH35" i="18" s="1"/>
  <c r="AL34" i="19"/>
  <c r="C62" i="19"/>
  <c r="D62" i="19" s="1"/>
  <c r="I62" i="19" s="1"/>
  <c r="J61" i="19" s="1"/>
  <c r="E62" i="19"/>
  <c r="C62" i="18"/>
  <c r="D62" i="18" s="1"/>
  <c r="G62" i="18" s="1"/>
  <c r="B63" i="18" s="1"/>
  <c r="E62" i="18"/>
  <c r="G12" i="18"/>
  <c r="B13" i="18" s="1"/>
  <c r="AK9" i="19"/>
  <c r="AI9" i="19"/>
  <c r="AJ9" i="19" s="1"/>
  <c r="AL9" i="19" s="1"/>
  <c r="I61" i="18"/>
  <c r="J60" i="18" s="1"/>
  <c r="C86" i="19"/>
  <c r="D86" i="19" s="1"/>
  <c r="E86" i="19"/>
  <c r="T60" i="19"/>
  <c r="AG60" i="19"/>
  <c r="AB11" i="19"/>
  <c r="AC11" i="19" s="1"/>
  <c r="S11" i="19"/>
  <c r="O11" i="19"/>
  <c r="H11" i="19"/>
  <c r="R11" i="19" s="1"/>
  <c r="M11" i="19"/>
  <c r="AO11" i="19"/>
  <c r="AP11" i="19" s="1"/>
  <c r="X11" i="19"/>
  <c r="V11" i="19"/>
  <c r="W11" i="19" s="1"/>
  <c r="AD11" i="19"/>
  <c r="AA11" i="19"/>
  <c r="N11" i="19"/>
  <c r="AE11" i="19"/>
  <c r="AF11" i="19" s="1"/>
  <c r="Q11" i="19"/>
  <c r="Y11" i="19"/>
  <c r="Z11" i="19" s="1"/>
  <c r="P11" i="19"/>
  <c r="L11" i="19"/>
  <c r="U11" i="19"/>
  <c r="J60" i="19"/>
  <c r="T35" i="18"/>
  <c r="AG35" i="18"/>
  <c r="F12" i="18"/>
  <c r="M86" i="18"/>
  <c r="U86" i="18"/>
  <c r="AI84" i="18"/>
  <c r="AJ84" i="18" s="1"/>
  <c r="AL84" i="18" s="1"/>
  <c r="AK84" i="18"/>
  <c r="T85" i="19"/>
  <c r="AG85" i="19"/>
  <c r="H61" i="19"/>
  <c r="R61" i="19" s="1"/>
  <c r="Y61" i="19"/>
  <c r="Z61" i="19" s="1"/>
  <c r="L61" i="19"/>
  <c r="P61" i="19"/>
  <c r="AD61" i="19"/>
  <c r="AO61" i="19"/>
  <c r="AP61" i="19" s="1"/>
  <c r="M61" i="19"/>
  <c r="N61" i="19"/>
  <c r="X61" i="19"/>
  <c r="U61" i="19"/>
  <c r="AA61" i="19"/>
  <c r="Q61" i="19"/>
  <c r="AE61" i="19"/>
  <c r="AF61" i="19" s="1"/>
  <c r="O61" i="19"/>
  <c r="S61" i="19"/>
  <c r="AB61" i="19"/>
  <c r="AC61" i="19" s="1"/>
  <c r="V61" i="19"/>
  <c r="W61" i="19" s="1"/>
  <c r="G37" i="18"/>
  <c r="B38" i="18" s="1"/>
  <c r="T10" i="18"/>
  <c r="AG10" i="18"/>
  <c r="AI59" i="18"/>
  <c r="AJ59" i="18" s="1"/>
  <c r="AK59" i="18"/>
  <c r="AM59" i="18" s="1"/>
  <c r="AH60" i="18" s="1"/>
  <c r="T36" i="18"/>
  <c r="AG36" i="18"/>
  <c r="AM84" i="19"/>
  <c r="AH85" i="19" s="1"/>
  <c r="AL84" i="19"/>
  <c r="T11" i="18"/>
  <c r="AG11" i="18"/>
  <c r="AH10" i="18"/>
  <c r="CE36" i="2"/>
  <c r="CE38" i="2"/>
  <c r="CD44" i="2"/>
  <c r="CE44" i="2" s="1"/>
  <c r="CD27" i="2"/>
  <c r="CE27" i="2" s="1"/>
  <c r="CE35" i="2"/>
  <c r="CD31" i="2"/>
  <c r="CE31" i="2" s="1"/>
  <c r="CD46" i="2"/>
  <c r="CE46" i="2" s="1"/>
  <c r="F12" i="19" l="1"/>
  <c r="H12" i="19" s="1"/>
  <c r="R12" i="19" s="1"/>
  <c r="Y36" i="19"/>
  <c r="Z36" i="19" s="1"/>
  <c r="P36" i="19"/>
  <c r="L36" i="19"/>
  <c r="U36" i="19"/>
  <c r="AB36" i="19"/>
  <c r="AC36" i="19" s="1"/>
  <c r="O36" i="19"/>
  <c r="AA36" i="19"/>
  <c r="AD36" i="19"/>
  <c r="X36" i="19"/>
  <c r="V36" i="19"/>
  <c r="W36" i="19" s="1"/>
  <c r="Q36" i="19"/>
  <c r="AO36" i="19"/>
  <c r="AP36" i="19" s="1"/>
  <c r="S36" i="19"/>
  <c r="N36" i="19"/>
  <c r="M36" i="19"/>
  <c r="AE36" i="19"/>
  <c r="AF36" i="19" s="1"/>
  <c r="H36" i="19"/>
  <c r="R36" i="19" s="1"/>
  <c r="O86" i="18"/>
  <c r="AO86" i="18"/>
  <c r="AP86" i="18" s="1"/>
  <c r="H86" i="18"/>
  <c r="R86" i="18" s="1"/>
  <c r="I86" i="19"/>
  <c r="J85" i="19" s="1"/>
  <c r="AE86" i="18"/>
  <c r="AF86" i="18" s="1"/>
  <c r="L86" i="18"/>
  <c r="AM59" i="19"/>
  <c r="AH60" i="19" s="1"/>
  <c r="AK60" i="19" s="1"/>
  <c r="AM60" i="19" s="1"/>
  <c r="AH61" i="19" s="1"/>
  <c r="G36" i="19"/>
  <c r="B37" i="19" s="1"/>
  <c r="AD86" i="18"/>
  <c r="Y86" i="18"/>
  <c r="Z86" i="18" s="1"/>
  <c r="G62" i="19"/>
  <c r="B63" i="19" s="1"/>
  <c r="P86" i="18"/>
  <c r="X86" i="18"/>
  <c r="I36" i="19"/>
  <c r="J35" i="19" s="1"/>
  <c r="Q86" i="18"/>
  <c r="AB86" i="18"/>
  <c r="AC86" i="18" s="1"/>
  <c r="AA86" i="18"/>
  <c r="V86" i="18"/>
  <c r="W86" i="18" s="1"/>
  <c r="AM35" i="19"/>
  <c r="C12" i="19"/>
  <c r="D12" i="19" s="1"/>
  <c r="G12" i="19" s="1"/>
  <c r="B13" i="19" s="1"/>
  <c r="N86" i="18"/>
  <c r="I87" i="18"/>
  <c r="J86" i="18" s="1"/>
  <c r="AI60" i="19"/>
  <c r="AJ60" i="19" s="1"/>
  <c r="C13" i="19"/>
  <c r="D13" i="19" s="1"/>
  <c r="E63" i="19"/>
  <c r="G63" i="19" s="1"/>
  <c r="B64" i="19" s="1"/>
  <c r="C63" i="19"/>
  <c r="D63" i="19" s="1"/>
  <c r="F63" i="19" s="1"/>
  <c r="N12" i="19"/>
  <c r="M12" i="19"/>
  <c r="AE12" i="19"/>
  <c r="AF12" i="19" s="1"/>
  <c r="L12" i="19"/>
  <c r="V12" i="19"/>
  <c r="W12" i="19" s="1"/>
  <c r="AO12" i="19"/>
  <c r="AP12" i="19" s="1"/>
  <c r="E63" i="18"/>
  <c r="I63" i="18" s="1"/>
  <c r="C63" i="18"/>
  <c r="D63" i="18" s="1"/>
  <c r="AK85" i="19"/>
  <c r="AI85" i="19"/>
  <c r="AJ85" i="19" s="1"/>
  <c r="AM85" i="19" s="1"/>
  <c r="T86" i="18"/>
  <c r="C88" i="18"/>
  <c r="D88" i="18" s="1"/>
  <c r="G88" i="18" s="1"/>
  <c r="B89" i="18" s="1"/>
  <c r="E88" i="18"/>
  <c r="T61" i="19"/>
  <c r="AG61" i="19"/>
  <c r="T11" i="19"/>
  <c r="AG11" i="19"/>
  <c r="G86" i="19"/>
  <c r="B87" i="19" s="1"/>
  <c r="AM9" i="19"/>
  <c r="AH10" i="19" s="1"/>
  <c r="E13" i="18"/>
  <c r="I13" i="18" s="1"/>
  <c r="J12" i="18" s="1"/>
  <c r="C13" i="18"/>
  <c r="D13" i="18" s="1"/>
  <c r="F13" i="18" s="1"/>
  <c r="F62" i="18"/>
  <c r="I62" i="18"/>
  <c r="J61" i="18" s="1"/>
  <c r="F62" i="19"/>
  <c r="H37" i="18"/>
  <c r="R37" i="18" s="1"/>
  <c r="U37" i="18"/>
  <c r="Q37" i="18"/>
  <c r="P37" i="18"/>
  <c r="X37" i="18"/>
  <c r="N37" i="18"/>
  <c r="O37" i="18"/>
  <c r="L37" i="18"/>
  <c r="AD37" i="18"/>
  <c r="S37" i="18"/>
  <c r="M37" i="18"/>
  <c r="AB37" i="18"/>
  <c r="AC37" i="18" s="1"/>
  <c r="V37" i="18"/>
  <c r="W37" i="18" s="1"/>
  <c r="AA37" i="18"/>
  <c r="Y37" i="18"/>
  <c r="Z37" i="18" s="1"/>
  <c r="AO37" i="18"/>
  <c r="AP37" i="18" s="1"/>
  <c r="AE37" i="18"/>
  <c r="AF37" i="18" s="1"/>
  <c r="T61" i="18"/>
  <c r="AG61" i="18"/>
  <c r="AI60" i="18"/>
  <c r="AJ60" i="18" s="1"/>
  <c r="AK60" i="18"/>
  <c r="AL85" i="19"/>
  <c r="C38" i="18"/>
  <c r="D38" i="18" s="1"/>
  <c r="F38" i="18" s="1"/>
  <c r="E38" i="18"/>
  <c r="N12" i="18"/>
  <c r="AE12" i="18"/>
  <c r="AF12" i="18" s="1"/>
  <c r="O12" i="18"/>
  <c r="M12" i="18"/>
  <c r="AB12" i="18"/>
  <c r="AC12" i="18" s="1"/>
  <c r="AO12" i="18"/>
  <c r="AP12" i="18" s="1"/>
  <c r="AD12" i="18"/>
  <c r="X12" i="18"/>
  <c r="S12" i="18"/>
  <c r="L12" i="18"/>
  <c r="V12" i="18"/>
  <c r="W12" i="18" s="1"/>
  <c r="H12" i="18"/>
  <c r="R12" i="18" s="1"/>
  <c r="P12" i="18"/>
  <c r="AA12" i="18"/>
  <c r="Q12" i="18"/>
  <c r="U12" i="18"/>
  <c r="Y12" i="18"/>
  <c r="Z12" i="18" s="1"/>
  <c r="F86" i="19"/>
  <c r="I12" i="19"/>
  <c r="J11" i="19" s="1"/>
  <c r="AI35" i="18"/>
  <c r="AJ35" i="18" s="1"/>
  <c r="AM35" i="18" s="1"/>
  <c r="AH36" i="18" s="1"/>
  <c r="AK35" i="18"/>
  <c r="AI10" i="18"/>
  <c r="AJ10" i="18" s="1"/>
  <c r="AM10" i="18" s="1"/>
  <c r="AH11" i="18" s="1"/>
  <c r="AI11" i="18" s="1"/>
  <c r="AJ11" i="18" s="1"/>
  <c r="AK10" i="18"/>
  <c r="AL59" i="18"/>
  <c r="AM84" i="18"/>
  <c r="AH85" i="18" s="1"/>
  <c r="AE87" i="18"/>
  <c r="AF87" i="18" s="1"/>
  <c r="AA87" i="18"/>
  <c r="O87" i="18"/>
  <c r="L87" i="18"/>
  <c r="AO87" i="18"/>
  <c r="AP87" i="18" s="1"/>
  <c r="N87" i="18"/>
  <c r="H87" i="18"/>
  <c r="R87" i="18" s="1"/>
  <c r="M87" i="18"/>
  <c r="AD87" i="18"/>
  <c r="Q87" i="18"/>
  <c r="U87" i="18"/>
  <c r="S87" i="18"/>
  <c r="AB87" i="18"/>
  <c r="AC87" i="18" s="1"/>
  <c r="X87" i="18"/>
  <c r="V87" i="18"/>
  <c r="W87" i="18" s="1"/>
  <c r="P87" i="18"/>
  <c r="Y87" i="18"/>
  <c r="Z87" i="18" s="1"/>
  <c r="AK11" i="18"/>
  <c r="G13" i="19" l="1"/>
  <c r="B14" i="19" s="1"/>
  <c r="I63" i="19"/>
  <c r="J62" i="19" s="1"/>
  <c r="I88" i="18"/>
  <c r="J87" i="18" s="1"/>
  <c r="AA12" i="19"/>
  <c r="Q12" i="19"/>
  <c r="AG86" i="18"/>
  <c r="G63" i="18"/>
  <c r="B64" i="18" s="1"/>
  <c r="C64" i="18" s="1"/>
  <c r="D64" i="18" s="1"/>
  <c r="G64" i="18" s="1"/>
  <c r="B65" i="18" s="1"/>
  <c r="U12" i="19"/>
  <c r="S12" i="19"/>
  <c r="T12" i="19" s="1"/>
  <c r="T36" i="19"/>
  <c r="AG36" i="19"/>
  <c r="AL60" i="18"/>
  <c r="F63" i="18"/>
  <c r="Y63" i="18" s="1"/>
  <c r="Z63" i="18" s="1"/>
  <c r="P12" i="19"/>
  <c r="O12" i="19"/>
  <c r="E13" i="19"/>
  <c r="I13" i="19" s="1"/>
  <c r="J12" i="19" s="1"/>
  <c r="AH36" i="19"/>
  <c r="J62" i="18"/>
  <c r="G13" i="18"/>
  <c r="B14" i="18" s="1"/>
  <c r="AB12" i="19"/>
  <c r="AC12" i="19" s="1"/>
  <c r="AD12" i="19"/>
  <c r="X12" i="19"/>
  <c r="F88" i="18"/>
  <c r="M88" i="18" s="1"/>
  <c r="Y12" i="19"/>
  <c r="Z12" i="19" s="1"/>
  <c r="C37" i="19"/>
  <c r="D37" i="19" s="1"/>
  <c r="G37" i="19" s="1"/>
  <c r="B38" i="19" s="1"/>
  <c r="E37" i="19"/>
  <c r="AL60" i="19"/>
  <c r="AK36" i="18"/>
  <c r="AI36" i="18"/>
  <c r="AJ36" i="18" s="1"/>
  <c r="AM36" i="18" s="1"/>
  <c r="AH37" i="18" s="1"/>
  <c r="H38" i="18"/>
  <c r="R38" i="18" s="1"/>
  <c r="AD38" i="18"/>
  <c r="X38" i="18"/>
  <c r="AA38" i="18"/>
  <c r="AB38" i="18"/>
  <c r="AC38" i="18" s="1"/>
  <c r="Y38" i="18"/>
  <c r="Z38" i="18" s="1"/>
  <c r="V38" i="18"/>
  <c r="W38" i="18" s="1"/>
  <c r="M38" i="18"/>
  <c r="P38" i="18"/>
  <c r="L38" i="18"/>
  <c r="S38" i="18"/>
  <c r="O38" i="18"/>
  <c r="U38" i="18"/>
  <c r="AO38" i="18"/>
  <c r="AP38" i="18" s="1"/>
  <c r="N38" i="18"/>
  <c r="AE38" i="18"/>
  <c r="AF38" i="18" s="1"/>
  <c r="Q38" i="18"/>
  <c r="AO88" i="18"/>
  <c r="AP88" i="18" s="1"/>
  <c r="P88" i="18"/>
  <c r="AE88" i="18"/>
  <c r="AF88" i="18" s="1"/>
  <c r="AB88" i="18"/>
  <c r="AC88" i="18" s="1"/>
  <c r="U88" i="18"/>
  <c r="S88" i="18"/>
  <c r="H88" i="18"/>
  <c r="R88" i="18" s="1"/>
  <c r="AD88" i="18"/>
  <c r="AA88" i="18"/>
  <c r="V88" i="18"/>
  <c r="W88" i="18" s="1"/>
  <c r="Y88" i="18"/>
  <c r="Z88" i="18" s="1"/>
  <c r="O88" i="18"/>
  <c r="AK61" i="19"/>
  <c r="AL61" i="19" s="1"/>
  <c r="AI61" i="19"/>
  <c r="AJ61" i="19" s="1"/>
  <c r="AE63" i="18"/>
  <c r="AF63" i="18" s="1"/>
  <c r="H63" i="18"/>
  <c r="R63" i="18" s="1"/>
  <c r="U63" i="18"/>
  <c r="AA63" i="18"/>
  <c r="AO63" i="18"/>
  <c r="AP63" i="18" s="1"/>
  <c r="AD63" i="18"/>
  <c r="AB63" i="18"/>
  <c r="AC63" i="18" s="1"/>
  <c r="AK85" i="18"/>
  <c r="AI85" i="18"/>
  <c r="AJ85" i="18" s="1"/>
  <c r="Y62" i="18"/>
  <c r="Z62" i="18" s="1"/>
  <c r="M62" i="18"/>
  <c r="S62" i="18"/>
  <c r="AA62" i="18"/>
  <c r="N62" i="18"/>
  <c r="H62" i="18"/>
  <c r="R62" i="18" s="1"/>
  <c r="L62" i="18"/>
  <c r="X62" i="18"/>
  <c r="O62" i="18"/>
  <c r="P62" i="18"/>
  <c r="V62" i="18"/>
  <c r="W62" i="18" s="1"/>
  <c r="U62" i="18"/>
  <c r="Q62" i="18"/>
  <c r="AB62" i="18"/>
  <c r="AC62" i="18" s="1"/>
  <c r="AD62" i="18"/>
  <c r="AO62" i="18"/>
  <c r="AP62" i="18" s="1"/>
  <c r="AE62" i="18"/>
  <c r="AF62" i="18" s="1"/>
  <c r="E64" i="18"/>
  <c r="G38" i="18"/>
  <c r="B39" i="18" s="1"/>
  <c r="I38" i="18"/>
  <c r="J37" i="18" s="1"/>
  <c r="F13" i="19"/>
  <c r="AG87" i="18"/>
  <c r="T87" i="18"/>
  <c r="T12" i="18"/>
  <c r="AG12" i="18"/>
  <c r="S13" i="18"/>
  <c r="Q13" i="18"/>
  <c r="X13" i="18"/>
  <c r="O13" i="18"/>
  <c r="V13" i="18"/>
  <c r="W13" i="18" s="1"/>
  <c r="AE13" i="18"/>
  <c r="AF13" i="18" s="1"/>
  <c r="P13" i="18"/>
  <c r="AO13" i="18"/>
  <c r="AP13" i="18" s="1"/>
  <c r="L13" i="18"/>
  <c r="Y13" i="18"/>
  <c r="Z13" i="18" s="1"/>
  <c r="AA13" i="18"/>
  <c r="AB13" i="18"/>
  <c r="AC13" i="18" s="1"/>
  <c r="U13" i="18"/>
  <c r="M13" i="18"/>
  <c r="N13" i="18"/>
  <c r="AD13" i="18"/>
  <c r="H13" i="18"/>
  <c r="R13" i="18" s="1"/>
  <c r="AL10" i="18"/>
  <c r="AL35" i="18"/>
  <c r="H86" i="19"/>
  <c r="R86" i="19" s="1"/>
  <c r="V86" i="19"/>
  <c r="W86" i="19" s="1"/>
  <c r="U86" i="19"/>
  <c r="AE86" i="19"/>
  <c r="AF86" i="19" s="1"/>
  <c r="AA86" i="19"/>
  <c r="N86" i="19"/>
  <c r="Q86" i="19"/>
  <c r="M86" i="19"/>
  <c r="X86" i="19"/>
  <c r="S86" i="19"/>
  <c r="AD86" i="19"/>
  <c r="Y86" i="19"/>
  <c r="Z86" i="19" s="1"/>
  <c r="AO86" i="19"/>
  <c r="AP86" i="19" s="1"/>
  <c r="O86" i="19"/>
  <c r="L86" i="19"/>
  <c r="P86" i="19"/>
  <c r="AB86" i="19"/>
  <c r="AC86" i="19" s="1"/>
  <c r="AD62" i="19"/>
  <c r="P62" i="19"/>
  <c r="Y62" i="19"/>
  <c r="Z62" i="19" s="1"/>
  <c r="N62" i="19"/>
  <c r="U62" i="19"/>
  <c r="AE62" i="19"/>
  <c r="AF62" i="19" s="1"/>
  <c r="L62" i="19"/>
  <c r="V62" i="19"/>
  <c r="W62" i="19" s="1"/>
  <c r="Q62" i="19"/>
  <c r="AO62" i="19"/>
  <c r="AP62" i="19" s="1"/>
  <c r="S62" i="19"/>
  <c r="M62" i="19"/>
  <c r="AB62" i="19"/>
  <c r="AC62" i="19" s="1"/>
  <c r="AA62" i="19"/>
  <c r="X62" i="19"/>
  <c r="H62" i="19"/>
  <c r="R62" i="19" s="1"/>
  <c r="O62" i="19"/>
  <c r="AI10" i="19"/>
  <c r="AJ10" i="19" s="1"/>
  <c r="AK10" i="19"/>
  <c r="AM10" i="19" s="1"/>
  <c r="AH11" i="19" s="1"/>
  <c r="AL10" i="19"/>
  <c r="AH86" i="19"/>
  <c r="AM60" i="18"/>
  <c r="AH61" i="18" s="1"/>
  <c r="T37" i="18"/>
  <c r="AG37" i="18"/>
  <c r="C14" i="18"/>
  <c r="D14" i="18" s="1"/>
  <c r="I14" i="18" s="1"/>
  <c r="J13" i="18" s="1"/>
  <c r="E14" i="18"/>
  <c r="C87" i="19"/>
  <c r="D87" i="19" s="1"/>
  <c r="E87" i="19"/>
  <c r="F87" i="19" s="1"/>
  <c r="C89" i="18"/>
  <c r="D89" i="18" s="1"/>
  <c r="E89" i="18"/>
  <c r="F89" i="18" s="1"/>
  <c r="P63" i="19"/>
  <c r="AO63" i="19"/>
  <c r="AP63" i="19" s="1"/>
  <c r="L63" i="19"/>
  <c r="V63" i="19"/>
  <c r="W63" i="19" s="1"/>
  <c r="Y63" i="19"/>
  <c r="Z63" i="19" s="1"/>
  <c r="O63" i="19"/>
  <c r="S63" i="19"/>
  <c r="AE63" i="19"/>
  <c r="AF63" i="19" s="1"/>
  <c r="X63" i="19"/>
  <c r="AD63" i="19"/>
  <c r="H63" i="19"/>
  <c r="R63" i="19" s="1"/>
  <c r="AB63" i="19"/>
  <c r="AC63" i="19" s="1"/>
  <c r="N63" i="19"/>
  <c r="Q63" i="19"/>
  <c r="AA63" i="19"/>
  <c r="M63" i="19"/>
  <c r="U63" i="19"/>
  <c r="C64" i="19"/>
  <c r="D64" i="19" s="1"/>
  <c r="F64" i="19" s="1"/>
  <c r="E64" i="19"/>
  <c r="AM11" i="18"/>
  <c r="AH12" i="18" s="1"/>
  <c r="AL11" i="18"/>
  <c r="E38" i="19" l="1"/>
  <c r="I38" i="19" s="1"/>
  <c r="J37" i="19" s="1"/>
  <c r="C38" i="19"/>
  <c r="D38" i="19" s="1"/>
  <c r="F38" i="19"/>
  <c r="I89" i="18"/>
  <c r="J88" i="18" s="1"/>
  <c r="C14" i="19"/>
  <c r="D14" i="19" s="1"/>
  <c r="I14" i="19" s="1"/>
  <c r="J13" i="19" s="1"/>
  <c r="V63" i="18"/>
  <c r="W63" i="18" s="1"/>
  <c r="S63" i="18"/>
  <c r="AM61" i="19"/>
  <c r="AH62" i="19" s="1"/>
  <c r="AK62" i="19" s="1"/>
  <c r="F64" i="18"/>
  <c r="N63" i="18"/>
  <c r="X63" i="18"/>
  <c r="L88" i="18"/>
  <c r="X88" i="18"/>
  <c r="Q88" i="18"/>
  <c r="F37" i="19"/>
  <c r="E14" i="19"/>
  <c r="Q63" i="18"/>
  <c r="P63" i="18"/>
  <c r="O63" i="18"/>
  <c r="M63" i="18"/>
  <c r="I37" i="19"/>
  <c r="J36" i="19" s="1"/>
  <c r="G64" i="19"/>
  <c r="B65" i="19" s="1"/>
  <c r="G87" i="19"/>
  <c r="B88" i="19" s="1"/>
  <c r="AG12" i="19"/>
  <c r="F14" i="18"/>
  <c r="AM85" i="18"/>
  <c r="AH86" i="18" s="1"/>
  <c r="L63" i="18"/>
  <c r="N88" i="18"/>
  <c r="AI36" i="19"/>
  <c r="AJ36" i="19" s="1"/>
  <c r="AK36" i="19"/>
  <c r="AL36" i="19" s="1"/>
  <c r="AA89" i="18"/>
  <c r="S89" i="18"/>
  <c r="V89" i="18"/>
  <c r="W89" i="18" s="1"/>
  <c r="Q89" i="18"/>
  <c r="M89" i="18"/>
  <c r="AD89" i="18"/>
  <c r="U89" i="18"/>
  <c r="H89" i="18"/>
  <c r="R89" i="18" s="1"/>
  <c r="P89" i="18"/>
  <c r="AB89" i="18"/>
  <c r="AC89" i="18" s="1"/>
  <c r="L89" i="18"/>
  <c r="AO89" i="18"/>
  <c r="AP89" i="18" s="1"/>
  <c r="N89" i="18"/>
  <c r="AE89" i="18"/>
  <c r="AF89" i="18" s="1"/>
  <c r="Y89" i="18"/>
  <c r="Z89" i="18" s="1"/>
  <c r="O89" i="18"/>
  <c r="X89" i="18"/>
  <c r="AK11" i="19"/>
  <c r="AI11" i="19"/>
  <c r="AJ11" i="19" s="1"/>
  <c r="AM11" i="19" s="1"/>
  <c r="AH12" i="19" s="1"/>
  <c r="L64" i="18"/>
  <c r="U64" i="18"/>
  <c r="AA64" i="18"/>
  <c r="AO64" i="18"/>
  <c r="AP64" i="18" s="1"/>
  <c r="M64" i="18"/>
  <c r="Y64" i="18"/>
  <c r="Z64" i="18" s="1"/>
  <c r="AD64" i="18"/>
  <c r="H64" i="18"/>
  <c r="R64" i="18" s="1"/>
  <c r="AE64" i="18"/>
  <c r="AF64" i="18" s="1"/>
  <c r="X64" i="18"/>
  <c r="O64" i="18"/>
  <c r="S64" i="18"/>
  <c r="P64" i="18"/>
  <c r="V64" i="18"/>
  <c r="W64" i="18" s="1"/>
  <c r="Q64" i="18"/>
  <c r="AB64" i="18"/>
  <c r="AC64" i="18" s="1"/>
  <c r="N64" i="18"/>
  <c r="E65" i="18"/>
  <c r="F65" i="18" s="1"/>
  <c r="C65" i="18"/>
  <c r="D65" i="18" s="1"/>
  <c r="AK86" i="18"/>
  <c r="AI86" i="18"/>
  <c r="AJ86" i="18" s="1"/>
  <c r="C65" i="19"/>
  <c r="D65" i="19" s="1"/>
  <c r="E65" i="19"/>
  <c r="P87" i="19"/>
  <c r="O87" i="19"/>
  <c r="Y87" i="19"/>
  <c r="Z87" i="19" s="1"/>
  <c r="AO87" i="19"/>
  <c r="AP87" i="19" s="1"/>
  <c r="M87" i="19"/>
  <c r="L87" i="19"/>
  <c r="V87" i="19"/>
  <c r="W87" i="19" s="1"/>
  <c r="H87" i="19"/>
  <c r="R87" i="19" s="1"/>
  <c r="Q87" i="19"/>
  <c r="X87" i="19"/>
  <c r="N87" i="19"/>
  <c r="U87" i="19"/>
  <c r="S87" i="19"/>
  <c r="AA87" i="19"/>
  <c r="AE87" i="19"/>
  <c r="AF87" i="19" s="1"/>
  <c r="AD87" i="19"/>
  <c r="AB87" i="19"/>
  <c r="AC87" i="19" s="1"/>
  <c r="E88" i="19"/>
  <c r="C88" i="19"/>
  <c r="D88" i="19" s="1"/>
  <c r="I88" i="19" s="1"/>
  <c r="AI37" i="18"/>
  <c r="AJ37" i="18" s="1"/>
  <c r="AK37" i="18"/>
  <c r="AI61" i="18"/>
  <c r="AJ61" i="18" s="1"/>
  <c r="AK61" i="18"/>
  <c r="AL61" i="18"/>
  <c r="T88" i="18"/>
  <c r="AG88" i="18"/>
  <c r="T13" i="18"/>
  <c r="AG13" i="18"/>
  <c r="T63" i="19"/>
  <c r="AG63" i="19"/>
  <c r="G14" i="18"/>
  <c r="B15" i="18" s="1"/>
  <c r="AL85" i="18"/>
  <c r="H64" i="19"/>
  <c r="R64" i="19" s="1"/>
  <c r="AB64" i="19"/>
  <c r="AC64" i="19" s="1"/>
  <c r="S64" i="19"/>
  <c r="L64" i="19"/>
  <c r="N64" i="19"/>
  <c r="P64" i="19"/>
  <c r="AE64" i="19"/>
  <c r="AF64" i="19" s="1"/>
  <c r="AA64" i="19"/>
  <c r="AO64" i="19"/>
  <c r="AP64" i="19" s="1"/>
  <c r="M64" i="19"/>
  <c r="O64" i="19"/>
  <c r="U64" i="19"/>
  <c r="Y64" i="19"/>
  <c r="Z64" i="19" s="1"/>
  <c r="V64" i="19"/>
  <c r="W64" i="19" s="1"/>
  <c r="AD64" i="19"/>
  <c r="Q64" i="19"/>
  <c r="X64" i="19"/>
  <c r="Q14" i="18"/>
  <c r="Y14" i="18"/>
  <c r="Z14" i="18" s="1"/>
  <c r="AA14" i="18"/>
  <c r="V14" i="18"/>
  <c r="W14" i="18" s="1"/>
  <c r="N14" i="18"/>
  <c r="M14" i="18"/>
  <c r="AD14" i="18"/>
  <c r="L14" i="18"/>
  <c r="O14" i="18"/>
  <c r="U14" i="18"/>
  <c r="AE14" i="18"/>
  <c r="AF14" i="18" s="1"/>
  <c r="P14" i="18"/>
  <c r="AO14" i="18"/>
  <c r="AP14" i="18" s="1"/>
  <c r="AB14" i="18"/>
  <c r="AC14" i="18" s="1"/>
  <c r="S14" i="18"/>
  <c r="X14" i="18"/>
  <c r="H14" i="18"/>
  <c r="R14" i="18" s="1"/>
  <c r="T62" i="18"/>
  <c r="AG62" i="18"/>
  <c r="H13" i="19"/>
  <c r="R13" i="19" s="1"/>
  <c r="P13" i="19"/>
  <c r="M13" i="19"/>
  <c r="Y13" i="19"/>
  <c r="Z13" i="19" s="1"/>
  <c r="V13" i="19"/>
  <c r="W13" i="19" s="1"/>
  <c r="X13" i="19"/>
  <c r="Q13" i="19"/>
  <c r="N13" i="19"/>
  <c r="U13" i="19"/>
  <c r="AE13" i="19"/>
  <c r="AF13" i="19" s="1"/>
  <c r="AO13" i="19"/>
  <c r="AP13" i="19" s="1"/>
  <c r="O13" i="19"/>
  <c r="AA13" i="19"/>
  <c r="S13" i="19"/>
  <c r="AB13" i="19"/>
  <c r="AC13" i="19" s="1"/>
  <c r="AD13" i="19"/>
  <c r="L13" i="19"/>
  <c r="G89" i="18"/>
  <c r="B90" i="18" s="1"/>
  <c r="I87" i="19"/>
  <c r="J86" i="19" s="1"/>
  <c r="T86" i="19"/>
  <c r="AG86" i="19"/>
  <c r="I64" i="18"/>
  <c r="J63" i="18" s="1"/>
  <c r="AL36" i="18"/>
  <c r="AI86" i="19"/>
  <c r="AJ86" i="19" s="1"/>
  <c r="AK86" i="19"/>
  <c r="C39" i="18"/>
  <c r="D39" i="18" s="1"/>
  <c r="E39" i="18"/>
  <c r="F39" i="18" s="1"/>
  <c r="I64" i="19"/>
  <c r="J63" i="19" s="1"/>
  <c r="T62" i="19"/>
  <c r="AG62" i="19"/>
  <c r="T63" i="18"/>
  <c r="AG63" i="18"/>
  <c r="T38" i="18"/>
  <c r="AG38" i="18"/>
  <c r="AK12" i="18"/>
  <c r="AI12" i="18"/>
  <c r="AJ12" i="18" s="1"/>
  <c r="AM37" i="18"/>
  <c r="AH38" i="18" s="1"/>
  <c r="AL37" i="18"/>
  <c r="AI62" i="19"/>
  <c r="AJ62" i="19" s="1"/>
  <c r="AM62" i="19" s="1"/>
  <c r="AH63" i="19" s="1"/>
  <c r="G39" i="18" l="1"/>
  <c r="B40" i="18" s="1"/>
  <c r="G65" i="18"/>
  <c r="B66" i="18" s="1"/>
  <c r="G14" i="19"/>
  <c r="B15" i="19" s="1"/>
  <c r="F14" i="19"/>
  <c r="Y38" i="19"/>
  <c r="Z38" i="19" s="1"/>
  <c r="AA38" i="19"/>
  <c r="AE38" i="19"/>
  <c r="AF38" i="19" s="1"/>
  <c r="L38" i="19"/>
  <c r="N38" i="19"/>
  <c r="X38" i="19"/>
  <c r="AO38" i="19"/>
  <c r="AP38" i="19" s="1"/>
  <c r="H38" i="19"/>
  <c r="R38" i="19" s="1"/>
  <c r="O38" i="19"/>
  <c r="V38" i="19"/>
  <c r="W38" i="19" s="1"/>
  <c r="M38" i="19"/>
  <c r="AD38" i="19"/>
  <c r="Q38" i="19"/>
  <c r="S38" i="19"/>
  <c r="U38" i="19"/>
  <c r="P38" i="19"/>
  <c r="AB38" i="19"/>
  <c r="AC38" i="19" s="1"/>
  <c r="AM86" i="19"/>
  <c r="AH87" i="19" s="1"/>
  <c r="AK87" i="19" s="1"/>
  <c r="F65" i="19"/>
  <c r="AD65" i="19" s="1"/>
  <c r="G88" i="19"/>
  <c r="B89" i="19" s="1"/>
  <c r="AL86" i="18"/>
  <c r="AM36" i="19"/>
  <c r="G38" i="19"/>
  <c r="B39" i="19" s="1"/>
  <c r="I39" i="18"/>
  <c r="J38" i="18" s="1"/>
  <c r="F88" i="19"/>
  <c r="AA37" i="19"/>
  <c r="H37" i="19"/>
  <c r="R37" i="19" s="1"/>
  <c r="P37" i="19"/>
  <c r="O37" i="19"/>
  <c r="AD37" i="19"/>
  <c r="Q37" i="19"/>
  <c r="U37" i="19"/>
  <c r="V37" i="19"/>
  <c r="W37" i="19" s="1"/>
  <c r="AB37" i="19"/>
  <c r="AC37" i="19" s="1"/>
  <c r="M37" i="19"/>
  <c r="Y37" i="19"/>
  <c r="Z37" i="19" s="1"/>
  <c r="AO37" i="19"/>
  <c r="AP37" i="19" s="1"/>
  <c r="S37" i="19"/>
  <c r="X37" i="19"/>
  <c r="AE37" i="19"/>
  <c r="AF37" i="19" s="1"/>
  <c r="N37" i="19"/>
  <c r="L37" i="19"/>
  <c r="AD39" i="18"/>
  <c r="Q39" i="18"/>
  <c r="S39" i="18"/>
  <c r="M39" i="18"/>
  <c r="P39" i="18"/>
  <c r="N39" i="18"/>
  <c r="AB39" i="18"/>
  <c r="AC39" i="18" s="1"/>
  <c r="AA39" i="18"/>
  <c r="L39" i="18"/>
  <c r="AE39" i="18"/>
  <c r="AF39" i="18" s="1"/>
  <c r="H39" i="18"/>
  <c r="R39" i="18" s="1"/>
  <c r="AO39" i="18"/>
  <c r="AP39" i="18" s="1"/>
  <c r="U39" i="18"/>
  <c r="X39" i="18"/>
  <c r="V39" i="18"/>
  <c r="W39" i="18" s="1"/>
  <c r="O39" i="18"/>
  <c r="Y39" i="18"/>
  <c r="Z39" i="18" s="1"/>
  <c r="E89" i="19"/>
  <c r="C89" i="19"/>
  <c r="D89" i="19" s="1"/>
  <c r="AI12" i="19"/>
  <c r="AJ12" i="19" s="1"/>
  <c r="AM12" i="19" s="1"/>
  <c r="AH13" i="19" s="1"/>
  <c r="AK12" i="19"/>
  <c r="C66" i="18"/>
  <c r="D66" i="18" s="1"/>
  <c r="E66" i="18"/>
  <c r="G66" i="18" s="1"/>
  <c r="B67" i="18" s="1"/>
  <c r="M65" i="19"/>
  <c r="X65" i="19"/>
  <c r="H65" i="18"/>
  <c r="R65" i="18" s="1"/>
  <c r="N65" i="18"/>
  <c r="X65" i="18"/>
  <c r="Q65" i="18"/>
  <c r="AE65" i="18"/>
  <c r="AF65" i="18" s="1"/>
  <c r="AO65" i="18"/>
  <c r="AP65" i="18" s="1"/>
  <c r="AA65" i="18"/>
  <c r="AB65" i="18"/>
  <c r="AC65" i="18" s="1"/>
  <c r="U65" i="18"/>
  <c r="O65" i="18"/>
  <c r="L65" i="18"/>
  <c r="V65" i="18"/>
  <c r="W65" i="18" s="1"/>
  <c r="M65" i="18"/>
  <c r="S65" i="18"/>
  <c r="Y65" i="18"/>
  <c r="Z65" i="18" s="1"/>
  <c r="AD65" i="18"/>
  <c r="P65" i="18"/>
  <c r="E40" i="18"/>
  <c r="C40" i="18"/>
  <c r="D40" i="18" s="1"/>
  <c r="I40" i="18" s="1"/>
  <c r="J39" i="18" s="1"/>
  <c r="G40" i="18"/>
  <c r="B41" i="18" s="1"/>
  <c r="E90" i="18"/>
  <c r="I90" i="18"/>
  <c r="J89" i="18" s="1"/>
  <c r="C90" i="18"/>
  <c r="D90" i="18" s="1"/>
  <c r="F90" i="18" s="1"/>
  <c r="AM61" i="18"/>
  <c r="AH62" i="18" s="1"/>
  <c r="G65" i="19"/>
  <c r="B66" i="19" s="1"/>
  <c r="AL11" i="19"/>
  <c r="T89" i="18"/>
  <c r="AG89" i="18"/>
  <c r="AL86" i="19"/>
  <c r="T13" i="19"/>
  <c r="AG13" i="19"/>
  <c r="T87" i="19"/>
  <c r="AG87" i="19"/>
  <c r="I65" i="19"/>
  <c r="J64" i="19" s="1"/>
  <c r="AM86" i="18"/>
  <c r="AH87" i="18" s="1"/>
  <c r="AG14" i="18"/>
  <c r="T14" i="18"/>
  <c r="E15" i="18"/>
  <c r="C15" i="18"/>
  <c r="D15" i="18" s="1"/>
  <c r="F15" i="18" s="1"/>
  <c r="V88" i="19"/>
  <c r="W88" i="19" s="1"/>
  <c r="S88" i="19"/>
  <c r="N88" i="19"/>
  <c r="P88" i="19"/>
  <c r="U88" i="19"/>
  <c r="AD88" i="19"/>
  <c r="AO88" i="19"/>
  <c r="AP88" i="19" s="1"/>
  <c r="L88" i="19"/>
  <c r="AA88" i="19"/>
  <c r="O88" i="19"/>
  <c r="H88" i="19"/>
  <c r="R88" i="19" s="1"/>
  <c r="M88" i="19"/>
  <c r="Y88" i="19"/>
  <c r="Z88" i="19" s="1"/>
  <c r="AB88" i="19"/>
  <c r="AC88" i="19" s="1"/>
  <c r="Q88" i="19"/>
  <c r="X88" i="19"/>
  <c r="AE88" i="19"/>
  <c r="AF88" i="19" s="1"/>
  <c r="AG64" i="19"/>
  <c r="T64" i="19"/>
  <c r="J87" i="19"/>
  <c r="I65" i="18"/>
  <c r="J64" i="18" s="1"/>
  <c r="T64" i="18"/>
  <c r="AG64" i="18"/>
  <c r="AL12" i="18"/>
  <c r="AM12" i="18"/>
  <c r="AH13" i="18" s="1"/>
  <c r="AI13" i="18" s="1"/>
  <c r="AJ13" i="18" s="1"/>
  <c r="AL62" i="19"/>
  <c r="AI38" i="18"/>
  <c r="AJ38" i="18" s="1"/>
  <c r="AK38" i="18"/>
  <c r="AK63" i="19"/>
  <c r="AI63" i="19"/>
  <c r="AJ63" i="19" s="1"/>
  <c r="AO65" i="19" l="1"/>
  <c r="AP65" i="19" s="1"/>
  <c r="F40" i="18"/>
  <c r="AB65" i="19"/>
  <c r="AC65" i="19" s="1"/>
  <c r="Y65" i="19"/>
  <c r="Z65" i="19" s="1"/>
  <c r="G90" i="18"/>
  <c r="B91" i="18" s="1"/>
  <c r="O65" i="19"/>
  <c r="V65" i="19"/>
  <c r="W65" i="19" s="1"/>
  <c r="G15" i="18"/>
  <c r="B16" i="18" s="1"/>
  <c r="E16" i="18" s="1"/>
  <c r="AE65" i="19"/>
  <c r="AF65" i="19" s="1"/>
  <c r="U65" i="19"/>
  <c r="Q14" i="19"/>
  <c r="AO14" i="19"/>
  <c r="AP14" i="19" s="1"/>
  <c r="N14" i="19"/>
  <c r="P14" i="19"/>
  <c r="X14" i="19"/>
  <c r="AA14" i="19"/>
  <c r="O14" i="19"/>
  <c r="M14" i="19"/>
  <c r="U14" i="19"/>
  <c r="L14" i="19"/>
  <c r="V14" i="19"/>
  <c r="W14" i="19" s="1"/>
  <c r="H14" i="19"/>
  <c r="R14" i="19" s="1"/>
  <c r="Y14" i="19"/>
  <c r="Z14" i="19" s="1"/>
  <c r="AB14" i="19"/>
  <c r="AC14" i="19" s="1"/>
  <c r="AE14" i="19"/>
  <c r="AF14" i="19" s="1"/>
  <c r="S14" i="19"/>
  <c r="AD14" i="19"/>
  <c r="AI87" i="19"/>
  <c r="AJ87" i="19" s="1"/>
  <c r="AA65" i="19"/>
  <c r="Q65" i="19"/>
  <c r="H65" i="19"/>
  <c r="R65" i="19" s="1"/>
  <c r="I39" i="19"/>
  <c r="J38" i="19" s="1"/>
  <c r="F39" i="19"/>
  <c r="E39" i="19"/>
  <c r="C39" i="19"/>
  <c r="D39" i="19" s="1"/>
  <c r="E15" i="19"/>
  <c r="G15" i="19" s="1"/>
  <c r="B16" i="19" s="1"/>
  <c r="C15" i="19"/>
  <c r="D15" i="19" s="1"/>
  <c r="F66" i="18"/>
  <c r="U66" i="18" s="1"/>
  <c r="S65" i="19"/>
  <c r="AG65" i="19" s="1"/>
  <c r="L65" i="19"/>
  <c r="F89" i="19"/>
  <c r="T37" i="19"/>
  <c r="AG37" i="19"/>
  <c r="AH37" i="19"/>
  <c r="T38" i="19"/>
  <c r="AG38" i="19"/>
  <c r="N65" i="19"/>
  <c r="P65" i="19"/>
  <c r="X89" i="19"/>
  <c r="Y89" i="19"/>
  <c r="Z89" i="19" s="1"/>
  <c r="AB89" i="19"/>
  <c r="AC89" i="19" s="1"/>
  <c r="AO89" i="19"/>
  <c r="AP89" i="19" s="1"/>
  <c r="AD89" i="19"/>
  <c r="H89" i="19"/>
  <c r="R89" i="19" s="1"/>
  <c r="V89" i="19"/>
  <c r="W89" i="19" s="1"/>
  <c r="P89" i="19"/>
  <c r="U89" i="19"/>
  <c r="L89" i="19"/>
  <c r="AA89" i="19"/>
  <c r="AE89" i="19"/>
  <c r="AF89" i="19" s="1"/>
  <c r="Q89" i="19"/>
  <c r="M89" i="19"/>
  <c r="N89" i="19"/>
  <c r="S89" i="19"/>
  <c r="O89" i="19"/>
  <c r="Y15" i="18"/>
  <c r="Z15" i="18" s="1"/>
  <c r="AE15" i="18"/>
  <c r="AF15" i="18" s="1"/>
  <c r="H15" i="18"/>
  <c r="R15" i="18" s="1"/>
  <c r="U15" i="18"/>
  <c r="Q15" i="18"/>
  <c r="V15" i="18"/>
  <c r="W15" i="18" s="1"/>
  <c r="AA15" i="18"/>
  <c r="S15" i="18"/>
  <c r="AB15" i="18"/>
  <c r="AC15" i="18" s="1"/>
  <c r="X15" i="18"/>
  <c r="L15" i="18"/>
  <c r="M15" i="18"/>
  <c r="N15" i="18"/>
  <c r="P15" i="18"/>
  <c r="AD15" i="18"/>
  <c r="O15" i="18"/>
  <c r="AO15" i="18"/>
  <c r="AP15" i="18" s="1"/>
  <c r="E67" i="18"/>
  <c r="I67" i="18"/>
  <c r="F67" i="18"/>
  <c r="C67" i="18"/>
  <c r="D67" i="18" s="1"/>
  <c r="G67" i="18" s="1"/>
  <c r="B68" i="18" s="1"/>
  <c r="AI13" i="19"/>
  <c r="AJ13" i="19" s="1"/>
  <c r="AK13" i="19"/>
  <c r="I15" i="18"/>
  <c r="J14" i="18" s="1"/>
  <c r="V40" i="18"/>
  <c r="W40" i="18" s="1"/>
  <c r="AO40" i="18"/>
  <c r="AP40" i="18" s="1"/>
  <c r="AA40" i="18"/>
  <c r="N40" i="18"/>
  <c r="AD40" i="18"/>
  <c r="H40" i="18"/>
  <c r="R40" i="18" s="1"/>
  <c r="P40" i="18"/>
  <c r="Y40" i="18"/>
  <c r="Z40" i="18" s="1"/>
  <c r="S40" i="18"/>
  <c r="L40" i="18"/>
  <c r="X40" i="18"/>
  <c r="M40" i="18"/>
  <c r="O40" i="18"/>
  <c r="AB40" i="18"/>
  <c r="AC40" i="18" s="1"/>
  <c r="AE40" i="18"/>
  <c r="AF40" i="18" s="1"/>
  <c r="U40" i="18"/>
  <c r="Q40" i="18"/>
  <c r="I66" i="18"/>
  <c r="J65" i="18" s="1"/>
  <c r="AL12" i="19"/>
  <c r="G89" i="19"/>
  <c r="B90" i="19" s="1"/>
  <c r="AB90" i="18"/>
  <c r="AC90" i="18" s="1"/>
  <c r="U90" i="18"/>
  <c r="AO90" i="18"/>
  <c r="AP90" i="18" s="1"/>
  <c r="N90" i="18"/>
  <c r="V90" i="18"/>
  <c r="W90" i="18" s="1"/>
  <c r="M90" i="18"/>
  <c r="O90" i="18"/>
  <c r="Y90" i="18"/>
  <c r="Z90" i="18" s="1"/>
  <c r="X90" i="18"/>
  <c r="AD90" i="18"/>
  <c r="AA90" i="18"/>
  <c r="S90" i="18"/>
  <c r="AE90" i="18"/>
  <c r="AF90" i="18" s="1"/>
  <c r="Q90" i="18"/>
  <c r="L90" i="18"/>
  <c r="H90" i="18"/>
  <c r="R90" i="18" s="1"/>
  <c r="P90" i="18"/>
  <c r="C41" i="18"/>
  <c r="D41" i="18" s="1"/>
  <c r="I41" i="18" s="1"/>
  <c r="J40" i="18" s="1"/>
  <c r="E41" i="18"/>
  <c r="T65" i="18"/>
  <c r="AG65" i="18"/>
  <c r="AE66" i="18"/>
  <c r="AF66" i="18" s="1"/>
  <c r="Y66" i="18"/>
  <c r="Z66" i="18" s="1"/>
  <c r="Q66" i="18"/>
  <c r="AB66" i="18"/>
  <c r="AC66" i="18" s="1"/>
  <c r="T39" i="18"/>
  <c r="AG39" i="18"/>
  <c r="C66" i="19"/>
  <c r="D66" i="19" s="1"/>
  <c r="E66" i="19"/>
  <c r="E91" i="18"/>
  <c r="I91" i="18" s="1"/>
  <c r="J90" i="18" s="1"/>
  <c r="C91" i="18"/>
  <c r="D91" i="18" s="1"/>
  <c r="I89" i="19"/>
  <c r="J88" i="19" s="1"/>
  <c r="T88" i="19"/>
  <c r="AG88" i="19"/>
  <c r="AI87" i="18"/>
  <c r="AJ87" i="18" s="1"/>
  <c r="AL87" i="18" s="1"/>
  <c r="AK87" i="18"/>
  <c r="AK62" i="18"/>
  <c r="AI62" i="18"/>
  <c r="AJ62" i="18" s="1"/>
  <c r="AM62" i="18"/>
  <c r="AH63" i="18" s="1"/>
  <c r="AK13" i="18"/>
  <c r="AL13" i="19"/>
  <c r="AL63" i="19"/>
  <c r="AM38" i="18"/>
  <c r="AH39" i="18" s="1"/>
  <c r="AK39" i="18" s="1"/>
  <c r="AL38" i="18"/>
  <c r="AM63" i="19"/>
  <c r="AH64" i="19" s="1"/>
  <c r="AL13" i="18"/>
  <c r="AM13" i="18"/>
  <c r="AH14" i="18" s="1"/>
  <c r="H66" i="18" l="1"/>
  <c r="R66" i="18" s="1"/>
  <c r="AD66" i="18"/>
  <c r="T65" i="19"/>
  <c r="I15" i="19"/>
  <c r="J14" i="19" s="1"/>
  <c r="AI37" i="19"/>
  <c r="AJ37" i="19" s="1"/>
  <c r="AM37" i="19" s="1"/>
  <c r="AH38" i="19" s="1"/>
  <c r="AK37" i="19"/>
  <c r="AL37" i="19"/>
  <c r="E16" i="19"/>
  <c r="C16" i="19"/>
  <c r="D16" i="19" s="1"/>
  <c r="X66" i="18"/>
  <c r="P66" i="18"/>
  <c r="C16" i="18"/>
  <c r="D16" i="18" s="1"/>
  <c r="F16" i="18" s="1"/>
  <c r="AA16" i="18" s="1"/>
  <c r="F15" i="19"/>
  <c r="AL87" i="19"/>
  <c r="AM87" i="19"/>
  <c r="AH88" i="19" s="1"/>
  <c r="O66" i="18"/>
  <c r="AA66" i="18"/>
  <c r="F91" i="18"/>
  <c r="N66" i="18"/>
  <c r="V66" i="18"/>
  <c r="W66" i="18" s="1"/>
  <c r="M66" i="18"/>
  <c r="F41" i="18"/>
  <c r="AM87" i="18"/>
  <c r="AH88" i="18" s="1"/>
  <c r="L66" i="18"/>
  <c r="S66" i="18"/>
  <c r="G41" i="18"/>
  <c r="B42" i="18" s="1"/>
  <c r="G39" i="19"/>
  <c r="B40" i="19" s="1"/>
  <c r="T14" i="19"/>
  <c r="AG14" i="19"/>
  <c r="G66" i="19"/>
  <c r="B67" i="19" s="1"/>
  <c r="C67" i="19" s="1"/>
  <c r="D67" i="19" s="1"/>
  <c r="AO66" i="18"/>
  <c r="AP66" i="18" s="1"/>
  <c r="S39" i="19"/>
  <c r="N39" i="19"/>
  <c r="V39" i="19"/>
  <c r="W39" i="19" s="1"/>
  <c r="P39" i="19"/>
  <c r="H39" i="19"/>
  <c r="R39" i="19" s="1"/>
  <c r="Q39" i="19"/>
  <c r="AD39" i="19"/>
  <c r="AB39" i="19"/>
  <c r="AC39" i="19" s="1"/>
  <c r="AO39" i="19"/>
  <c r="AP39" i="19" s="1"/>
  <c r="L39" i="19"/>
  <c r="X39" i="19"/>
  <c r="Y39" i="19"/>
  <c r="Z39" i="19" s="1"/>
  <c r="M39" i="19"/>
  <c r="U39" i="19"/>
  <c r="AA39" i="19"/>
  <c r="AE39" i="19"/>
  <c r="AF39" i="19" s="1"/>
  <c r="O39" i="19"/>
  <c r="E67" i="19"/>
  <c r="X16" i="18"/>
  <c r="AE16" i="18"/>
  <c r="AF16" i="18" s="1"/>
  <c r="C68" i="18"/>
  <c r="D68" i="18" s="1"/>
  <c r="E68" i="18"/>
  <c r="AA91" i="18"/>
  <c r="AD91" i="18"/>
  <c r="U91" i="18"/>
  <c r="Y91" i="18"/>
  <c r="Z91" i="18" s="1"/>
  <c r="H91" i="18"/>
  <c r="R91" i="18" s="1"/>
  <c r="S91" i="18"/>
  <c r="Q91" i="18"/>
  <c r="N91" i="18"/>
  <c r="V91" i="18"/>
  <c r="W91" i="18" s="1"/>
  <c r="AO91" i="18"/>
  <c r="AP91" i="18" s="1"/>
  <c r="O91" i="18"/>
  <c r="AE91" i="18"/>
  <c r="AF91" i="18" s="1"/>
  <c r="M91" i="18"/>
  <c r="X91" i="18"/>
  <c r="AB91" i="18"/>
  <c r="AC91" i="18" s="1"/>
  <c r="P91" i="18"/>
  <c r="L91" i="18"/>
  <c r="AK63" i="18"/>
  <c r="AI63" i="18"/>
  <c r="AJ63" i="18" s="1"/>
  <c r="AM63" i="18" s="1"/>
  <c r="AH64" i="18" s="1"/>
  <c r="G91" i="18"/>
  <c r="B92" i="18" s="1"/>
  <c r="AL62" i="18"/>
  <c r="I66" i="19"/>
  <c r="J65" i="19" s="1"/>
  <c r="T66" i="18"/>
  <c r="F66" i="19"/>
  <c r="AG90" i="18"/>
  <c r="T90" i="18"/>
  <c r="T15" i="18"/>
  <c r="AG15" i="18"/>
  <c r="AK88" i="18"/>
  <c r="AI88" i="18"/>
  <c r="AJ88" i="18" s="1"/>
  <c r="AI88" i="19"/>
  <c r="AJ88" i="19" s="1"/>
  <c r="AK88" i="19"/>
  <c r="H41" i="18"/>
  <c r="R41" i="18" s="1"/>
  <c r="O41" i="18"/>
  <c r="AB41" i="18"/>
  <c r="AC41" i="18" s="1"/>
  <c r="U41" i="18"/>
  <c r="S41" i="18"/>
  <c r="V41" i="18"/>
  <c r="W41" i="18" s="1"/>
  <c r="L41" i="18"/>
  <c r="M41" i="18"/>
  <c r="N41" i="18"/>
  <c r="X41" i="18"/>
  <c r="AD41" i="18"/>
  <c r="Q41" i="18"/>
  <c r="P41" i="18"/>
  <c r="AE41" i="18"/>
  <c r="AF41" i="18" s="1"/>
  <c r="AA41" i="18"/>
  <c r="Y41" i="18"/>
  <c r="Z41" i="18" s="1"/>
  <c r="AO41" i="18"/>
  <c r="AP41" i="18" s="1"/>
  <c r="T40" i="18"/>
  <c r="AG40" i="18"/>
  <c r="AM13" i="19"/>
  <c r="AH14" i="19" s="1"/>
  <c r="AE67" i="18"/>
  <c r="AF67" i="18" s="1"/>
  <c r="AD67" i="18"/>
  <c r="O67" i="18"/>
  <c r="H67" i="18"/>
  <c r="R67" i="18" s="1"/>
  <c r="AA67" i="18"/>
  <c r="S67" i="18"/>
  <c r="N67" i="18"/>
  <c r="V67" i="18"/>
  <c r="W67" i="18" s="1"/>
  <c r="L67" i="18"/>
  <c r="X67" i="18"/>
  <c r="Y67" i="18"/>
  <c r="Z67" i="18" s="1"/>
  <c r="AB67" i="18"/>
  <c r="AC67" i="18" s="1"/>
  <c r="AO67" i="18"/>
  <c r="AP67" i="18" s="1"/>
  <c r="Q67" i="18"/>
  <c r="M67" i="18"/>
  <c r="P67" i="18"/>
  <c r="U67" i="18"/>
  <c r="C42" i="18"/>
  <c r="D42" i="18" s="1"/>
  <c r="E42" i="18"/>
  <c r="F42" i="18" s="1"/>
  <c r="C90" i="19"/>
  <c r="D90" i="19" s="1"/>
  <c r="E90" i="19"/>
  <c r="I90" i="19" s="1"/>
  <c r="J89" i="19" s="1"/>
  <c r="J66" i="18"/>
  <c r="T89" i="19"/>
  <c r="AG89" i="19"/>
  <c r="AI39" i="18"/>
  <c r="AJ39" i="18" s="1"/>
  <c r="AL39" i="18" s="1"/>
  <c r="AI14" i="18"/>
  <c r="AJ14" i="18" s="1"/>
  <c r="AK14" i="18"/>
  <c r="AK64" i="19"/>
  <c r="AI64" i="19"/>
  <c r="AJ64" i="19" s="1"/>
  <c r="G67" i="19" l="1"/>
  <c r="B68" i="19" s="1"/>
  <c r="F67" i="19"/>
  <c r="AI38" i="19"/>
  <c r="AJ38" i="19" s="1"/>
  <c r="AM38" i="19" s="1"/>
  <c r="AH39" i="19" s="1"/>
  <c r="AK38" i="19"/>
  <c r="AL38" i="19"/>
  <c r="AM88" i="19"/>
  <c r="AH89" i="19" s="1"/>
  <c r="AO16" i="18"/>
  <c r="AP16" i="18" s="1"/>
  <c r="V16" i="18"/>
  <c r="W16" i="18" s="1"/>
  <c r="L16" i="18"/>
  <c r="V15" i="19"/>
  <c r="W15" i="19" s="1"/>
  <c r="Y15" i="19"/>
  <c r="Z15" i="19" s="1"/>
  <c r="P15" i="19"/>
  <c r="N15" i="19"/>
  <c r="X15" i="19"/>
  <c r="M15" i="19"/>
  <c r="AA15" i="19"/>
  <c r="Q15" i="19"/>
  <c r="AE15" i="19"/>
  <c r="AF15" i="19" s="1"/>
  <c r="L15" i="19"/>
  <c r="AB15" i="19"/>
  <c r="AC15" i="19" s="1"/>
  <c r="U15" i="19"/>
  <c r="AO15" i="19"/>
  <c r="AP15" i="19" s="1"/>
  <c r="H15" i="19"/>
  <c r="R15" i="19" s="1"/>
  <c r="AD15" i="19"/>
  <c r="S15" i="19"/>
  <c r="O15" i="19"/>
  <c r="C40" i="19"/>
  <c r="D40" i="19" s="1"/>
  <c r="I40" i="19" s="1"/>
  <c r="J39" i="19" s="1"/>
  <c r="E40" i="19"/>
  <c r="AG66" i="18"/>
  <c r="G42" i="18"/>
  <c r="B43" i="18" s="1"/>
  <c r="AD16" i="18"/>
  <c r="H16" i="18"/>
  <c r="R16" i="18" s="1"/>
  <c r="I16" i="19"/>
  <c r="J15" i="19" s="1"/>
  <c r="F16" i="19"/>
  <c r="U16" i="18"/>
  <c r="G68" i="18"/>
  <c r="B69" i="18" s="1"/>
  <c r="C69" i="18" s="1"/>
  <c r="D69" i="18" s="1"/>
  <c r="M16" i="18"/>
  <c r="N16" i="18"/>
  <c r="AG39" i="19"/>
  <c r="T39" i="19"/>
  <c r="G16" i="19"/>
  <c r="B17" i="19" s="1"/>
  <c r="I16" i="18"/>
  <c r="J15" i="18" s="1"/>
  <c r="Q16" i="18"/>
  <c r="S16" i="18"/>
  <c r="O16" i="18"/>
  <c r="P16" i="18"/>
  <c r="Y16" i="18"/>
  <c r="Z16" i="18" s="1"/>
  <c r="AB16" i="18"/>
  <c r="AC16" i="18" s="1"/>
  <c r="G16" i="18"/>
  <c r="B17" i="18" s="1"/>
  <c r="AE42" i="18"/>
  <c r="AF42" i="18" s="1"/>
  <c r="S42" i="18"/>
  <c r="X42" i="18"/>
  <c r="V42" i="18"/>
  <c r="W42" i="18" s="1"/>
  <c r="AO42" i="18"/>
  <c r="AP42" i="18" s="1"/>
  <c r="AA42" i="18"/>
  <c r="L42" i="18"/>
  <c r="M42" i="18"/>
  <c r="O42" i="18"/>
  <c r="AD42" i="18"/>
  <c r="U42" i="18"/>
  <c r="Y42" i="18"/>
  <c r="Z42" i="18" s="1"/>
  <c r="H42" i="18"/>
  <c r="R42" i="18" s="1"/>
  <c r="AB42" i="18"/>
  <c r="AC42" i="18" s="1"/>
  <c r="N42" i="18"/>
  <c r="Q42" i="18"/>
  <c r="P42" i="18"/>
  <c r="E68" i="19"/>
  <c r="I68" i="19"/>
  <c r="C68" i="19"/>
  <c r="D68" i="19" s="1"/>
  <c r="F68" i="19" s="1"/>
  <c r="G68" i="19"/>
  <c r="B69" i="19" s="1"/>
  <c r="G90" i="19"/>
  <c r="B91" i="19" s="1"/>
  <c r="F90" i="19"/>
  <c r="AL88" i="18"/>
  <c r="F68" i="18"/>
  <c r="T16" i="18"/>
  <c r="AG16" i="18"/>
  <c r="AK14" i="19"/>
  <c r="AI14" i="19"/>
  <c r="AJ14" i="19" s="1"/>
  <c r="AL14" i="19" s="1"/>
  <c r="AL88" i="19"/>
  <c r="E92" i="18"/>
  <c r="C92" i="18"/>
  <c r="D92" i="18" s="1"/>
  <c r="F92" i="18" s="1"/>
  <c r="T91" i="18"/>
  <c r="AG91" i="18"/>
  <c r="AO67" i="19"/>
  <c r="AP67" i="19" s="1"/>
  <c r="AB67" i="19"/>
  <c r="AC67" i="19" s="1"/>
  <c r="O67" i="19"/>
  <c r="AA67" i="19"/>
  <c r="AE67" i="19"/>
  <c r="AF67" i="19" s="1"/>
  <c r="V67" i="19"/>
  <c r="W67" i="19" s="1"/>
  <c r="L67" i="19"/>
  <c r="N67" i="19"/>
  <c r="H67" i="19"/>
  <c r="R67" i="19" s="1"/>
  <c r="Y67" i="19"/>
  <c r="Z67" i="19" s="1"/>
  <c r="M67" i="19"/>
  <c r="S67" i="19"/>
  <c r="AD67" i="19"/>
  <c r="X67" i="19"/>
  <c r="Q67" i="19"/>
  <c r="U67" i="19"/>
  <c r="P67" i="19"/>
  <c r="T41" i="18"/>
  <c r="AG41" i="18"/>
  <c r="N66" i="19"/>
  <c r="U66" i="19"/>
  <c r="V66" i="19"/>
  <c r="W66" i="19" s="1"/>
  <c r="M66" i="19"/>
  <c r="Y66" i="19"/>
  <c r="Z66" i="19" s="1"/>
  <c r="S66" i="19"/>
  <c r="AB66" i="19"/>
  <c r="AC66" i="19" s="1"/>
  <c r="H66" i="19"/>
  <c r="R66" i="19" s="1"/>
  <c r="P66" i="19"/>
  <c r="AE66" i="19"/>
  <c r="AF66" i="19" s="1"/>
  <c r="AD66" i="19"/>
  <c r="X66" i="19"/>
  <c r="L66" i="19"/>
  <c r="Q66" i="19"/>
  <c r="O66" i="19"/>
  <c r="AO66" i="19"/>
  <c r="AP66" i="19" s="1"/>
  <c r="AA66" i="19"/>
  <c r="AK64" i="18"/>
  <c r="AI64" i="18"/>
  <c r="AJ64" i="18" s="1"/>
  <c r="I68" i="18"/>
  <c r="J67" i="18" s="1"/>
  <c r="I42" i="18"/>
  <c r="J41" i="18" s="1"/>
  <c r="T67" i="18"/>
  <c r="AG67" i="18"/>
  <c r="AM88" i="18"/>
  <c r="AH89" i="18" s="1"/>
  <c r="AL63" i="18"/>
  <c r="I67" i="19"/>
  <c r="J66" i="19" s="1"/>
  <c r="AM39" i="18"/>
  <c r="AH40" i="18" s="1"/>
  <c r="AK40" i="18" s="1"/>
  <c r="AL14" i="18"/>
  <c r="AL64" i="19"/>
  <c r="AM64" i="19"/>
  <c r="AH65" i="19" s="1"/>
  <c r="AM14" i="18"/>
  <c r="AH15" i="18" s="1"/>
  <c r="AK39" i="19" l="1"/>
  <c r="AI39" i="19"/>
  <c r="AJ39" i="19" s="1"/>
  <c r="AM39" i="19" s="1"/>
  <c r="AI89" i="19"/>
  <c r="AJ89" i="19" s="1"/>
  <c r="AL89" i="19" s="1"/>
  <c r="AK89" i="19"/>
  <c r="E43" i="18"/>
  <c r="F40" i="19"/>
  <c r="C43" i="18"/>
  <c r="D43" i="18" s="1"/>
  <c r="G43" i="18" s="1"/>
  <c r="B44" i="18" s="1"/>
  <c r="X16" i="19"/>
  <c r="AE16" i="19"/>
  <c r="AF16" i="19" s="1"/>
  <c r="Q16" i="19"/>
  <c r="AB16" i="19"/>
  <c r="AC16" i="19" s="1"/>
  <c r="U16" i="19"/>
  <c r="H16" i="19"/>
  <c r="R16" i="19" s="1"/>
  <c r="O16" i="19"/>
  <c r="S16" i="19"/>
  <c r="P16" i="19"/>
  <c r="AO16" i="19"/>
  <c r="AP16" i="19" s="1"/>
  <c r="N16" i="19"/>
  <c r="L16" i="19"/>
  <c r="AD16" i="19"/>
  <c r="AA16" i="19"/>
  <c r="V16" i="19"/>
  <c r="W16" i="19" s="1"/>
  <c r="Y16" i="19"/>
  <c r="Z16" i="19" s="1"/>
  <c r="M16" i="19"/>
  <c r="G40" i="19"/>
  <c r="B41" i="19" s="1"/>
  <c r="E17" i="18"/>
  <c r="C17" i="18"/>
  <c r="D17" i="18" s="1"/>
  <c r="G17" i="18" s="1"/>
  <c r="B18" i="18" s="1"/>
  <c r="E17" i="19"/>
  <c r="C17" i="19"/>
  <c r="D17" i="19" s="1"/>
  <c r="F17" i="19" s="1"/>
  <c r="G17" i="19"/>
  <c r="B18" i="19" s="1"/>
  <c r="AM64" i="18"/>
  <c r="AH65" i="18" s="1"/>
  <c r="AK65" i="18" s="1"/>
  <c r="E69" i="18"/>
  <c r="F69" i="18" s="1"/>
  <c r="Q69" i="18" s="1"/>
  <c r="AG15" i="19"/>
  <c r="T15" i="19"/>
  <c r="G92" i="18"/>
  <c r="B93" i="18" s="1"/>
  <c r="AM14" i="19"/>
  <c r="AH15" i="19" s="1"/>
  <c r="C44" i="18"/>
  <c r="D44" i="18" s="1"/>
  <c r="G44" i="18" s="1"/>
  <c r="B45" i="18" s="1"/>
  <c r="E44" i="18"/>
  <c r="Y92" i="18"/>
  <c r="Z92" i="18" s="1"/>
  <c r="AA92" i="18"/>
  <c r="N92" i="18"/>
  <c r="X92" i="18"/>
  <c r="U92" i="18"/>
  <c r="M92" i="18"/>
  <c r="V92" i="18"/>
  <c r="W92" i="18" s="1"/>
  <c r="AE92" i="18"/>
  <c r="AF92" i="18" s="1"/>
  <c r="H92" i="18"/>
  <c r="R92" i="18" s="1"/>
  <c r="AO92" i="18"/>
  <c r="AP92" i="18" s="1"/>
  <c r="AB92" i="18"/>
  <c r="AC92" i="18" s="1"/>
  <c r="S92" i="18"/>
  <c r="P92" i="18"/>
  <c r="Q92" i="18"/>
  <c r="AD92" i="18"/>
  <c r="O92" i="18"/>
  <c r="L92" i="18"/>
  <c r="U69" i="18"/>
  <c r="AE69" i="18"/>
  <c r="AF69" i="18" s="1"/>
  <c r="AB69" i="18"/>
  <c r="AC69" i="18" s="1"/>
  <c r="S69" i="18"/>
  <c r="P69" i="18"/>
  <c r="Y69" i="18"/>
  <c r="Z69" i="18" s="1"/>
  <c r="H69" i="18"/>
  <c r="R69" i="18" s="1"/>
  <c r="X69" i="18"/>
  <c r="O69" i="18"/>
  <c r="AA69" i="18"/>
  <c r="AO69" i="18"/>
  <c r="AP69" i="18" s="1"/>
  <c r="V69" i="18"/>
  <c r="W69" i="18" s="1"/>
  <c r="L69" i="18"/>
  <c r="AD69" i="18"/>
  <c r="M69" i="18"/>
  <c r="T66" i="19"/>
  <c r="AG66" i="19"/>
  <c r="I92" i="18"/>
  <c r="J91" i="18" s="1"/>
  <c r="E69" i="19"/>
  <c r="C69" i="19"/>
  <c r="D69" i="19" s="1"/>
  <c r="G69" i="19" s="1"/>
  <c r="B70" i="19" s="1"/>
  <c r="I69" i="18"/>
  <c r="J68" i="18" s="1"/>
  <c r="AI89" i="18"/>
  <c r="AJ89" i="18" s="1"/>
  <c r="AM89" i="18" s="1"/>
  <c r="AH90" i="18" s="1"/>
  <c r="AK89" i="18"/>
  <c r="AL89" i="18"/>
  <c r="AL64" i="18"/>
  <c r="L90" i="19"/>
  <c r="S90" i="19"/>
  <c r="X90" i="19"/>
  <c r="AD90" i="19"/>
  <c r="Q90" i="19"/>
  <c r="AE90" i="19"/>
  <c r="AF90" i="19" s="1"/>
  <c r="AA90" i="19"/>
  <c r="Y90" i="19"/>
  <c r="Z90" i="19" s="1"/>
  <c r="V90" i="19"/>
  <c r="W90" i="19" s="1"/>
  <c r="H90" i="19"/>
  <c r="R90" i="19" s="1"/>
  <c r="AB90" i="19"/>
  <c r="AC90" i="19" s="1"/>
  <c r="P90" i="19"/>
  <c r="O90" i="19"/>
  <c r="U90" i="19"/>
  <c r="AO90" i="19"/>
  <c r="AP90" i="19" s="1"/>
  <c r="N90" i="19"/>
  <c r="M90" i="19"/>
  <c r="T67" i="19"/>
  <c r="AG67" i="19"/>
  <c r="C91" i="19"/>
  <c r="D91" i="19" s="1"/>
  <c r="E91" i="19"/>
  <c r="P68" i="19"/>
  <c r="O68" i="19"/>
  <c r="Q68" i="19"/>
  <c r="AD68" i="19"/>
  <c r="AO68" i="19"/>
  <c r="AP68" i="19" s="1"/>
  <c r="S68" i="19"/>
  <c r="M68" i="19"/>
  <c r="Y68" i="19"/>
  <c r="Z68" i="19" s="1"/>
  <c r="L68" i="19"/>
  <c r="AA68" i="19"/>
  <c r="AE68" i="19"/>
  <c r="AF68" i="19" s="1"/>
  <c r="AB68" i="19"/>
  <c r="AC68" i="19" s="1"/>
  <c r="H68" i="19"/>
  <c r="R68" i="19" s="1"/>
  <c r="U68" i="19"/>
  <c r="X68" i="19"/>
  <c r="V68" i="19"/>
  <c r="W68" i="19" s="1"/>
  <c r="N68" i="19"/>
  <c r="T42" i="18"/>
  <c r="AG42" i="18"/>
  <c r="AI65" i="18"/>
  <c r="AJ65" i="18" s="1"/>
  <c r="C93" i="18"/>
  <c r="D93" i="18" s="1"/>
  <c r="F93" i="18"/>
  <c r="E93" i="18"/>
  <c r="G93" i="18" s="1"/>
  <c r="B94" i="18" s="1"/>
  <c r="I93" i="18"/>
  <c r="J92" i="18" s="1"/>
  <c r="AI15" i="19"/>
  <c r="AJ15" i="19" s="1"/>
  <c r="AK15" i="19"/>
  <c r="V68" i="18"/>
  <c r="W68" i="18" s="1"/>
  <c r="AA68" i="18"/>
  <c r="M68" i="18"/>
  <c r="AD68" i="18"/>
  <c r="H68" i="18"/>
  <c r="R68" i="18" s="1"/>
  <c r="U68" i="18"/>
  <c r="S68" i="18"/>
  <c r="AO68" i="18"/>
  <c r="AP68" i="18" s="1"/>
  <c r="X68" i="18"/>
  <c r="N68" i="18"/>
  <c r="P68" i="18"/>
  <c r="AB68" i="18"/>
  <c r="AC68" i="18" s="1"/>
  <c r="AE68" i="18"/>
  <c r="AF68" i="18" s="1"/>
  <c r="Q68" i="18"/>
  <c r="Y68" i="18"/>
  <c r="Z68" i="18" s="1"/>
  <c r="L68" i="18"/>
  <c r="O68" i="18"/>
  <c r="J67" i="19"/>
  <c r="AI40" i="18"/>
  <c r="AJ40" i="18" s="1"/>
  <c r="AM40" i="18" s="1"/>
  <c r="AH41" i="18" s="1"/>
  <c r="AI41" i="18" s="1"/>
  <c r="AJ41" i="18" s="1"/>
  <c r="AI15" i="18"/>
  <c r="AJ15" i="18" s="1"/>
  <c r="AK15" i="18"/>
  <c r="AI65" i="19"/>
  <c r="AJ65" i="19" s="1"/>
  <c r="AK65" i="19"/>
  <c r="C18" i="18" l="1"/>
  <c r="D18" i="18" s="1"/>
  <c r="E18" i="18"/>
  <c r="AM15" i="19"/>
  <c r="AH16" i="19" s="1"/>
  <c r="I69" i="19"/>
  <c r="J68" i="19" s="1"/>
  <c r="N69" i="18"/>
  <c r="I17" i="18"/>
  <c r="J16" i="18" s="1"/>
  <c r="AL39" i="19"/>
  <c r="AL65" i="18"/>
  <c r="I91" i="19"/>
  <c r="J90" i="19" s="1"/>
  <c r="F69" i="19"/>
  <c r="E41" i="19"/>
  <c r="C41" i="19"/>
  <c r="D41" i="19" s="1"/>
  <c r="I41" i="19" s="1"/>
  <c r="J40" i="19" s="1"/>
  <c r="G41" i="19"/>
  <c r="B42" i="19" s="1"/>
  <c r="I44" i="18"/>
  <c r="AM89" i="19"/>
  <c r="AH90" i="19" s="1"/>
  <c r="T16" i="19"/>
  <c r="AG16" i="19"/>
  <c r="E18" i="19"/>
  <c r="C18" i="19"/>
  <c r="D18" i="19" s="1"/>
  <c r="G18" i="19" s="1"/>
  <c r="B19" i="19" s="1"/>
  <c r="I18" i="19"/>
  <c r="J17" i="19" s="1"/>
  <c r="AE40" i="19"/>
  <c r="AF40" i="19" s="1"/>
  <c r="Y40" i="19"/>
  <c r="Z40" i="19" s="1"/>
  <c r="AA40" i="19"/>
  <c r="AD40" i="19"/>
  <c r="O40" i="19"/>
  <c r="H40" i="19"/>
  <c r="R40" i="19" s="1"/>
  <c r="M40" i="19"/>
  <c r="P40" i="19"/>
  <c r="Q40" i="19"/>
  <c r="AB40" i="19"/>
  <c r="AC40" i="19" s="1"/>
  <c r="N40" i="19"/>
  <c r="L40" i="19"/>
  <c r="V40" i="19"/>
  <c r="W40" i="19" s="1"/>
  <c r="AO40" i="19"/>
  <c r="AP40" i="19" s="1"/>
  <c r="U40" i="19"/>
  <c r="S40" i="19"/>
  <c r="X40" i="19"/>
  <c r="G69" i="18"/>
  <c r="B70" i="18" s="1"/>
  <c r="O17" i="19"/>
  <c r="V17" i="19"/>
  <c r="W17" i="19" s="1"/>
  <c r="U17" i="19"/>
  <c r="M17" i="19"/>
  <c r="AD17" i="19"/>
  <c r="X17" i="19"/>
  <c r="AE17" i="19"/>
  <c r="AF17" i="19" s="1"/>
  <c r="AO17" i="19"/>
  <c r="AP17" i="19" s="1"/>
  <c r="P17" i="19"/>
  <c r="AB17" i="19"/>
  <c r="AC17" i="19" s="1"/>
  <c r="AA17" i="19"/>
  <c r="Y17" i="19"/>
  <c r="Z17" i="19" s="1"/>
  <c r="H17" i="19"/>
  <c r="R17" i="19" s="1"/>
  <c r="L17" i="19"/>
  <c r="N17" i="19"/>
  <c r="Q17" i="19"/>
  <c r="S17" i="19"/>
  <c r="F43" i="18"/>
  <c r="I43" i="18"/>
  <c r="J42" i="18" s="1"/>
  <c r="F18" i="18"/>
  <c r="I17" i="19"/>
  <c r="J16" i="19" s="1"/>
  <c r="F17" i="18"/>
  <c r="C45" i="18"/>
  <c r="D45" i="18" s="1"/>
  <c r="I45" i="18" s="1"/>
  <c r="E45" i="18"/>
  <c r="G45" i="18" s="1"/>
  <c r="B46" i="18" s="1"/>
  <c r="AI16" i="19"/>
  <c r="AJ16" i="19" s="1"/>
  <c r="AK16" i="19"/>
  <c r="AL16" i="19" s="1"/>
  <c r="E70" i="19"/>
  <c r="I70" i="19"/>
  <c r="J69" i="19" s="1"/>
  <c r="C70" i="19"/>
  <c r="D70" i="19" s="1"/>
  <c r="AK90" i="18"/>
  <c r="AI90" i="18"/>
  <c r="AJ90" i="18" s="1"/>
  <c r="T68" i="18"/>
  <c r="AG68" i="18"/>
  <c r="AL15" i="19"/>
  <c r="AM65" i="18"/>
  <c r="AH66" i="18" s="1"/>
  <c r="F44" i="18"/>
  <c r="V93" i="18"/>
  <c r="W93" i="18" s="1"/>
  <c r="M93" i="18"/>
  <c r="S93" i="18"/>
  <c r="Q93" i="18"/>
  <c r="H93" i="18"/>
  <c r="R93" i="18" s="1"/>
  <c r="N93" i="18"/>
  <c r="AO93" i="18"/>
  <c r="AP93" i="18" s="1"/>
  <c r="O93" i="18"/>
  <c r="X93" i="18"/>
  <c r="Y93" i="18"/>
  <c r="Z93" i="18" s="1"/>
  <c r="L93" i="18"/>
  <c r="AA93" i="18"/>
  <c r="AD93" i="18"/>
  <c r="AB93" i="18"/>
  <c r="AC93" i="18" s="1"/>
  <c r="U93" i="18"/>
  <c r="AE93" i="18"/>
  <c r="AF93" i="18" s="1"/>
  <c r="P93" i="18"/>
  <c r="G91" i="19"/>
  <c r="B92" i="19" s="1"/>
  <c r="T90" i="19"/>
  <c r="AG90" i="19"/>
  <c r="E94" i="18"/>
  <c r="C94" i="18"/>
  <c r="D94" i="18" s="1"/>
  <c r="I94" i="18"/>
  <c r="J93" i="18" s="1"/>
  <c r="F91" i="19"/>
  <c r="S69" i="19"/>
  <c r="X69" i="19"/>
  <c r="Q69" i="19"/>
  <c r="U69" i="19"/>
  <c r="P69" i="19"/>
  <c r="AE69" i="19"/>
  <c r="AF69" i="19" s="1"/>
  <c r="AO69" i="19"/>
  <c r="AP69" i="19" s="1"/>
  <c r="AB69" i="19"/>
  <c r="AC69" i="19" s="1"/>
  <c r="O69" i="19"/>
  <c r="H69" i="19"/>
  <c r="R69" i="19" s="1"/>
  <c r="Y69" i="19"/>
  <c r="Z69" i="19" s="1"/>
  <c r="V69" i="19"/>
  <c r="W69" i="19" s="1"/>
  <c r="L69" i="19"/>
  <c r="AD69" i="19"/>
  <c r="M69" i="19"/>
  <c r="N69" i="19"/>
  <c r="AA69" i="19"/>
  <c r="T68" i="19"/>
  <c r="AG68" i="19"/>
  <c r="H18" i="18"/>
  <c r="R18" i="18" s="1"/>
  <c r="AE18" i="18"/>
  <c r="AF18" i="18" s="1"/>
  <c r="X18" i="18"/>
  <c r="V18" i="18"/>
  <c r="W18" i="18" s="1"/>
  <c r="O18" i="18"/>
  <c r="M18" i="18"/>
  <c r="L18" i="18"/>
  <c r="Q18" i="18"/>
  <c r="N18" i="18"/>
  <c r="P18" i="18"/>
  <c r="U18" i="18"/>
  <c r="Y18" i="18"/>
  <c r="Z18" i="18" s="1"/>
  <c r="AA18" i="18"/>
  <c r="S18" i="18"/>
  <c r="AO18" i="18"/>
  <c r="AP18" i="18" s="1"/>
  <c r="AB18" i="18"/>
  <c r="AC18" i="18" s="1"/>
  <c r="AD18" i="18"/>
  <c r="T69" i="18"/>
  <c r="AG69" i="18"/>
  <c r="T92" i="18"/>
  <c r="AG92" i="18"/>
  <c r="AK41" i="18"/>
  <c r="AM41" i="18" s="1"/>
  <c r="AH42" i="18" s="1"/>
  <c r="AK42" i="18" s="1"/>
  <c r="AL40" i="18"/>
  <c r="AL15" i="18"/>
  <c r="AM15" i="18"/>
  <c r="AH16" i="18" s="1"/>
  <c r="AI16" i="18" s="1"/>
  <c r="AJ16" i="18" s="1"/>
  <c r="AL65" i="19"/>
  <c r="AM65" i="19"/>
  <c r="AH66" i="19" s="1"/>
  <c r="C70" i="18" l="1"/>
  <c r="D70" i="18" s="1"/>
  <c r="E70" i="18"/>
  <c r="G70" i="18" s="1"/>
  <c r="B71" i="18" s="1"/>
  <c r="AK90" i="19"/>
  <c r="AI90" i="19"/>
  <c r="AJ90" i="19" s="1"/>
  <c r="AL90" i="19" s="1"/>
  <c r="AM90" i="18"/>
  <c r="AH91" i="18" s="1"/>
  <c r="G70" i="19"/>
  <c r="B71" i="19" s="1"/>
  <c r="C71" i="19" s="1"/>
  <c r="D71" i="19" s="1"/>
  <c r="J43" i="18"/>
  <c r="E42" i="19"/>
  <c r="I42" i="19"/>
  <c r="J41" i="19" s="1"/>
  <c r="C42" i="19"/>
  <c r="D42" i="19" s="1"/>
  <c r="F42" i="19" s="1"/>
  <c r="C19" i="19"/>
  <c r="D19" i="19" s="1"/>
  <c r="F19" i="19" s="1"/>
  <c r="E19" i="19"/>
  <c r="G19" i="19"/>
  <c r="B20" i="19" s="1"/>
  <c r="G94" i="18"/>
  <c r="B95" i="18" s="1"/>
  <c r="F41" i="19"/>
  <c r="T40" i="19"/>
  <c r="AG40" i="19"/>
  <c r="AM90" i="19"/>
  <c r="F18" i="19"/>
  <c r="F45" i="18"/>
  <c r="X45" i="18" s="1"/>
  <c r="S43" i="18"/>
  <c r="U43" i="18"/>
  <c r="AD43" i="18"/>
  <c r="X43" i="18"/>
  <c r="AA43" i="18"/>
  <c r="M43" i="18"/>
  <c r="AE43" i="18"/>
  <c r="AF43" i="18" s="1"/>
  <c r="Y43" i="18"/>
  <c r="Z43" i="18" s="1"/>
  <c r="L43" i="18"/>
  <c r="O43" i="18"/>
  <c r="N43" i="18"/>
  <c r="Q43" i="18"/>
  <c r="AO43" i="18"/>
  <c r="AP43" i="18" s="1"/>
  <c r="V43" i="18"/>
  <c r="W43" i="18" s="1"/>
  <c r="H43" i="18"/>
  <c r="R43" i="18" s="1"/>
  <c r="P43" i="18"/>
  <c r="AB43" i="18"/>
  <c r="AC43" i="18" s="1"/>
  <c r="G18" i="18"/>
  <c r="B19" i="18" s="1"/>
  <c r="I18" i="18"/>
  <c r="J17" i="18" s="1"/>
  <c r="U17" i="18"/>
  <c r="Q17" i="18"/>
  <c r="X17" i="18"/>
  <c r="O17" i="18"/>
  <c r="AA17" i="18"/>
  <c r="AD17" i="18"/>
  <c r="AE17" i="18"/>
  <c r="AF17" i="18" s="1"/>
  <c r="AB17" i="18"/>
  <c r="AC17" i="18" s="1"/>
  <c r="S17" i="18"/>
  <c r="V17" i="18"/>
  <c r="W17" i="18" s="1"/>
  <c r="Y17" i="18"/>
  <c r="Z17" i="18" s="1"/>
  <c r="L17" i="18"/>
  <c r="N17" i="18"/>
  <c r="M17" i="18"/>
  <c r="H17" i="18"/>
  <c r="R17" i="18" s="1"/>
  <c r="P17" i="18"/>
  <c r="AO17" i="18"/>
  <c r="AP17" i="18" s="1"/>
  <c r="T17" i="19"/>
  <c r="AG17" i="19"/>
  <c r="AH40" i="19"/>
  <c r="AI91" i="18"/>
  <c r="AJ91" i="18" s="1"/>
  <c r="AK91" i="18"/>
  <c r="C95" i="18"/>
  <c r="D95" i="18" s="1"/>
  <c r="E95" i="18"/>
  <c r="G95" i="18" s="1"/>
  <c r="B96" i="18" s="1"/>
  <c r="C46" i="18"/>
  <c r="D46" i="18" s="1"/>
  <c r="G46" i="18" s="1"/>
  <c r="B47" i="18" s="1"/>
  <c r="E46" i="18"/>
  <c r="T69" i="19"/>
  <c r="AG69" i="19"/>
  <c r="V91" i="19"/>
  <c r="W91" i="19" s="1"/>
  <c r="M91" i="19"/>
  <c r="N91" i="19"/>
  <c r="L91" i="19"/>
  <c r="S91" i="19"/>
  <c r="H91" i="19"/>
  <c r="R91" i="19" s="1"/>
  <c r="U91" i="19"/>
  <c r="X91" i="19"/>
  <c r="AB91" i="19"/>
  <c r="AC91" i="19" s="1"/>
  <c r="AO91" i="19"/>
  <c r="AP91" i="19" s="1"/>
  <c r="O91" i="19"/>
  <c r="AD91" i="19"/>
  <c r="AA91" i="19"/>
  <c r="Y91" i="19"/>
  <c r="Z91" i="19" s="1"/>
  <c r="P91" i="19"/>
  <c r="Q91" i="19"/>
  <c r="AE91" i="19"/>
  <c r="AF91" i="19" s="1"/>
  <c r="F94" i="18"/>
  <c r="F70" i="19"/>
  <c r="T18" i="18"/>
  <c r="AG18" i="18"/>
  <c r="AK66" i="18"/>
  <c r="AI66" i="18"/>
  <c r="AJ66" i="18" s="1"/>
  <c r="AL90" i="18"/>
  <c r="H44" i="18"/>
  <c r="R44" i="18" s="1"/>
  <c r="V44" i="18"/>
  <c r="W44" i="18" s="1"/>
  <c r="AA44" i="18"/>
  <c r="X44" i="18"/>
  <c r="O44" i="18"/>
  <c r="AD44" i="18"/>
  <c r="AB44" i="18"/>
  <c r="AC44" i="18" s="1"/>
  <c r="P44" i="18"/>
  <c r="U44" i="18"/>
  <c r="AO44" i="18"/>
  <c r="AP44" i="18" s="1"/>
  <c r="N44" i="18"/>
  <c r="Q44" i="18"/>
  <c r="S44" i="18"/>
  <c r="M44" i="18"/>
  <c r="Y44" i="18"/>
  <c r="Z44" i="18" s="1"/>
  <c r="L44" i="18"/>
  <c r="AE44" i="18"/>
  <c r="AF44" i="18" s="1"/>
  <c r="AM16" i="19"/>
  <c r="AH17" i="19" s="1"/>
  <c r="L45" i="18"/>
  <c r="O45" i="18"/>
  <c r="AB45" i="18"/>
  <c r="AC45" i="18" s="1"/>
  <c r="N45" i="18"/>
  <c r="AA45" i="18"/>
  <c r="S45" i="18"/>
  <c r="V45" i="18"/>
  <c r="W45" i="18" s="1"/>
  <c r="E92" i="19"/>
  <c r="I92" i="19" s="1"/>
  <c r="J91" i="19" s="1"/>
  <c r="C92" i="19"/>
  <c r="D92" i="19" s="1"/>
  <c r="T93" i="18"/>
  <c r="AG93" i="18"/>
  <c r="J44" i="18"/>
  <c r="AI42" i="18"/>
  <c r="AJ42" i="18" s="1"/>
  <c r="AL41" i="18"/>
  <c r="AK16" i="18"/>
  <c r="AM16" i="18" s="1"/>
  <c r="AH17" i="18" s="1"/>
  <c r="AI17" i="18" s="1"/>
  <c r="AJ17" i="18" s="1"/>
  <c r="AM42" i="18"/>
  <c r="AH43" i="18" s="1"/>
  <c r="AI43" i="18" s="1"/>
  <c r="AJ43" i="18" s="1"/>
  <c r="AL42" i="18"/>
  <c r="AK66" i="19"/>
  <c r="AI66" i="19"/>
  <c r="AJ66" i="19" s="1"/>
  <c r="S19" i="19" l="1"/>
  <c r="U19" i="19"/>
  <c r="AD19" i="19"/>
  <c r="O19" i="19"/>
  <c r="P19" i="19"/>
  <c r="AA19" i="19"/>
  <c r="X19" i="19"/>
  <c r="N19" i="19"/>
  <c r="V19" i="19"/>
  <c r="W19" i="19" s="1"/>
  <c r="AB19" i="19"/>
  <c r="AC19" i="19" s="1"/>
  <c r="Y19" i="19"/>
  <c r="Z19" i="19" s="1"/>
  <c r="Q19" i="19"/>
  <c r="AO19" i="19"/>
  <c r="AP19" i="19" s="1"/>
  <c r="AE19" i="19"/>
  <c r="AF19" i="19" s="1"/>
  <c r="M19" i="19"/>
  <c r="L19" i="19"/>
  <c r="H19" i="19"/>
  <c r="R19" i="19" s="1"/>
  <c r="E71" i="19"/>
  <c r="G71" i="19" s="1"/>
  <c r="B72" i="19" s="1"/>
  <c r="AI40" i="19"/>
  <c r="AJ40" i="19" s="1"/>
  <c r="AK40" i="19"/>
  <c r="AM40" i="19"/>
  <c r="AL40" i="19"/>
  <c r="N18" i="19"/>
  <c r="Y18" i="19"/>
  <c r="Z18" i="19" s="1"/>
  <c r="AO18" i="19"/>
  <c r="AP18" i="19" s="1"/>
  <c r="Q18" i="19"/>
  <c r="L18" i="19"/>
  <c r="S18" i="19"/>
  <c r="V18" i="19"/>
  <c r="W18" i="19" s="1"/>
  <c r="AD18" i="19"/>
  <c r="O18" i="19"/>
  <c r="AE18" i="19"/>
  <c r="AF18" i="19" s="1"/>
  <c r="H18" i="19"/>
  <c r="R18" i="19" s="1"/>
  <c r="M18" i="19"/>
  <c r="AB18" i="19"/>
  <c r="AC18" i="19" s="1"/>
  <c r="X18" i="19"/>
  <c r="P18" i="19"/>
  <c r="U18" i="19"/>
  <c r="AA18" i="19"/>
  <c r="I19" i="19"/>
  <c r="J18" i="19" s="1"/>
  <c r="T43" i="18"/>
  <c r="AG43" i="18"/>
  <c r="Q45" i="18"/>
  <c r="AO45" i="18"/>
  <c r="AP45" i="18" s="1"/>
  <c r="U45" i="18"/>
  <c r="Y45" i="18"/>
  <c r="Z45" i="18" s="1"/>
  <c r="O42" i="19"/>
  <c r="M42" i="19"/>
  <c r="AD42" i="19"/>
  <c r="V42" i="19"/>
  <c r="W42" i="19" s="1"/>
  <c r="AE42" i="19"/>
  <c r="AF42" i="19" s="1"/>
  <c r="H42" i="19"/>
  <c r="R42" i="19" s="1"/>
  <c r="L42" i="19"/>
  <c r="U42" i="19"/>
  <c r="Y42" i="19"/>
  <c r="Z42" i="19" s="1"/>
  <c r="AB42" i="19"/>
  <c r="AC42" i="19" s="1"/>
  <c r="S42" i="19"/>
  <c r="X42" i="19"/>
  <c r="AO42" i="19"/>
  <c r="AP42" i="19" s="1"/>
  <c r="Q42" i="19"/>
  <c r="N42" i="19"/>
  <c r="AA42" i="19"/>
  <c r="P42" i="19"/>
  <c r="C20" i="19"/>
  <c r="D20" i="19" s="1"/>
  <c r="F20" i="19" s="1"/>
  <c r="E20" i="19"/>
  <c r="H45" i="18"/>
  <c r="R45" i="18" s="1"/>
  <c r="P45" i="18"/>
  <c r="AH91" i="19"/>
  <c r="T17" i="18"/>
  <c r="AG17" i="18"/>
  <c r="C71" i="18"/>
  <c r="D71" i="18" s="1"/>
  <c r="E71" i="18"/>
  <c r="F71" i="18" s="1"/>
  <c r="AL91" i="18"/>
  <c r="AD45" i="18"/>
  <c r="AE45" i="18"/>
  <c r="AF45" i="18" s="1"/>
  <c r="G92" i="19"/>
  <c r="B93" i="19" s="1"/>
  <c r="E93" i="19" s="1"/>
  <c r="M45" i="18"/>
  <c r="F46" i="18"/>
  <c r="S46" i="18" s="1"/>
  <c r="P41" i="19"/>
  <c r="U41" i="19"/>
  <c r="M41" i="19"/>
  <c r="AD41" i="19"/>
  <c r="X41" i="19"/>
  <c r="N41" i="19"/>
  <c r="AE41" i="19"/>
  <c r="AF41" i="19" s="1"/>
  <c r="O41" i="19"/>
  <c r="L41" i="19"/>
  <c r="Q41" i="19"/>
  <c r="AB41" i="19"/>
  <c r="AC41" i="19" s="1"/>
  <c r="AO41" i="19"/>
  <c r="AP41" i="19" s="1"/>
  <c r="H41" i="19"/>
  <c r="R41" i="19" s="1"/>
  <c r="S41" i="19"/>
  <c r="Y41" i="19"/>
  <c r="Z41" i="19" s="1"/>
  <c r="V41" i="19"/>
  <c r="W41" i="19" s="1"/>
  <c r="AA41" i="19"/>
  <c r="F70" i="18"/>
  <c r="E19" i="18"/>
  <c r="C19" i="18"/>
  <c r="D19" i="18" s="1"/>
  <c r="I19" i="18" s="1"/>
  <c r="J18" i="18" s="1"/>
  <c r="G42" i="19"/>
  <c r="B43" i="19" s="1"/>
  <c r="I70" i="18"/>
  <c r="J69" i="18" s="1"/>
  <c r="E47" i="18"/>
  <c r="F47" i="18"/>
  <c r="H47" i="18" s="1"/>
  <c r="C47" i="18"/>
  <c r="D47" i="18" s="1"/>
  <c r="E96" i="18"/>
  <c r="C96" i="18"/>
  <c r="D96" i="18" s="1"/>
  <c r="AN48" i="18"/>
  <c r="BR9" i="7" s="1"/>
  <c r="I71" i="19"/>
  <c r="J70" i="19" s="1"/>
  <c r="H46" i="18"/>
  <c r="R46" i="18" s="1"/>
  <c r="U46" i="18"/>
  <c r="X46" i="18"/>
  <c r="N46" i="18"/>
  <c r="O46" i="18"/>
  <c r="AD46" i="18"/>
  <c r="L46" i="18"/>
  <c r="AA46" i="18"/>
  <c r="AB46" i="18"/>
  <c r="AC46" i="18" s="1"/>
  <c r="M46" i="18"/>
  <c r="P46" i="18"/>
  <c r="AO46" i="18"/>
  <c r="AP46" i="18" s="1"/>
  <c r="Q46" i="18"/>
  <c r="Y46" i="18"/>
  <c r="Z46" i="18" s="1"/>
  <c r="V46" i="18"/>
  <c r="W46" i="18" s="1"/>
  <c r="AE46" i="18"/>
  <c r="AF46" i="18" s="1"/>
  <c r="T45" i="18"/>
  <c r="F92" i="19"/>
  <c r="T44" i="18"/>
  <c r="AG44" i="18"/>
  <c r="AM66" i="18"/>
  <c r="AH67" i="18" s="1"/>
  <c r="AD70" i="19"/>
  <c r="O70" i="19"/>
  <c r="L70" i="19"/>
  <c r="X70" i="19"/>
  <c r="N70" i="19"/>
  <c r="Q70" i="19"/>
  <c r="M70" i="19"/>
  <c r="Y70" i="19"/>
  <c r="Z70" i="19" s="1"/>
  <c r="H70" i="19"/>
  <c r="R70" i="19" s="1"/>
  <c r="AB70" i="19"/>
  <c r="AC70" i="19" s="1"/>
  <c r="AE70" i="19"/>
  <c r="AF70" i="19" s="1"/>
  <c r="V70" i="19"/>
  <c r="W70" i="19" s="1"/>
  <c r="U70" i="19"/>
  <c r="AO70" i="19"/>
  <c r="AP70" i="19" s="1"/>
  <c r="S70" i="19"/>
  <c r="AA70" i="19"/>
  <c r="P70" i="19"/>
  <c r="AB94" i="18"/>
  <c r="AC94" i="18" s="1"/>
  <c r="AO94" i="18"/>
  <c r="AP94" i="18" s="1"/>
  <c r="O94" i="18"/>
  <c r="S94" i="18"/>
  <c r="AA94" i="18"/>
  <c r="H94" i="18"/>
  <c r="R94" i="18" s="1"/>
  <c r="P94" i="18"/>
  <c r="AE94" i="18"/>
  <c r="AF94" i="18" s="1"/>
  <c r="L94" i="18"/>
  <c r="X94" i="18"/>
  <c r="U94" i="18"/>
  <c r="Y94" i="18"/>
  <c r="Z94" i="18" s="1"/>
  <c r="Q94" i="18"/>
  <c r="V94" i="18"/>
  <c r="W94" i="18" s="1"/>
  <c r="N94" i="18"/>
  <c r="AD94" i="18"/>
  <c r="M94" i="18"/>
  <c r="F71" i="19"/>
  <c r="A74" i="19" s="1"/>
  <c r="BY4" i="9" s="1"/>
  <c r="D12" i="17" s="1"/>
  <c r="F95" i="18"/>
  <c r="AL66" i="18"/>
  <c r="I46" i="18"/>
  <c r="J45" i="18" s="1"/>
  <c r="AM91" i="18"/>
  <c r="AH92" i="18" s="1"/>
  <c r="AI17" i="19"/>
  <c r="AJ17" i="19" s="1"/>
  <c r="AK17" i="19"/>
  <c r="AM17" i="19"/>
  <c r="AH18" i="19" s="1"/>
  <c r="T91" i="19"/>
  <c r="AG91" i="19"/>
  <c r="I95" i="18"/>
  <c r="J94" i="18" s="1"/>
  <c r="AL16" i="18"/>
  <c r="AK43" i="18"/>
  <c r="AK17" i="18"/>
  <c r="AM17" i="18" s="1"/>
  <c r="AH18" i="18" s="1"/>
  <c r="AI18" i="18" s="1"/>
  <c r="AJ18" i="18" s="1"/>
  <c r="AL66" i="19"/>
  <c r="AM66" i="19"/>
  <c r="AH67" i="19" s="1"/>
  <c r="AI67" i="19" s="1"/>
  <c r="AJ67" i="19" s="1"/>
  <c r="AL17" i="18"/>
  <c r="U71" i="18" l="1"/>
  <c r="N71" i="18"/>
  <c r="AO71" i="18"/>
  <c r="AP71" i="18" s="1"/>
  <c r="X71" i="18"/>
  <c r="H71" i="18"/>
  <c r="R71" i="18" s="1"/>
  <c r="S71" i="18"/>
  <c r="M71" i="18"/>
  <c r="P71" i="18"/>
  <c r="V71" i="18"/>
  <c r="W71" i="18" s="1"/>
  <c r="L71" i="18"/>
  <c r="O71" i="18"/>
  <c r="Y71" i="18"/>
  <c r="Z71" i="18" s="1"/>
  <c r="Q71" i="18"/>
  <c r="AD71" i="18"/>
  <c r="AE71" i="18"/>
  <c r="AF71" i="18" s="1"/>
  <c r="AB71" i="18"/>
  <c r="AC71" i="18" s="1"/>
  <c r="AA71" i="18"/>
  <c r="C72" i="19"/>
  <c r="D72" i="19" s="1"/>
  <c r="E72" i="19"/>
  <c r="F72" i="19" s="1"/>
  <c r="H72" i="19" s="1"/>
  <c r="AK91" i="19"/>
  <c r="AI91" i="19"/>
  <c r="AJ91" i="19" s="1"/>
  <c r="AH41" i="19"/>
  <c r="AG45" i="18"/>
  <c r="I47" i="18"/>
  <c r="G19" i="18"/>
  <c r="B20" i="18" s="1"/>
  <c r="AG18" i="19"/>
  <c r="T18" i="19"/>
  <c r="F19" i="18"/>
  <c r="AL17" i="19"/>
  <c r="I96" i="18"/>
  <c r="J95" i="18" s="1"/>
  <c r="Y70" i="18"/>
  <c r="Z70" i="18" s="1"/>
  <c r="H70" i="18"/>
  <c r="R70" i="18" s="1"/>
  <c r="AE70" i="18"/>
  <c r="AF70" i="18" s="1"/>
  <c r="S70" i="18"/>
  <c r="AA70" i="18"/>
  <c r="M70" i="18"/>
  <c r="L70" i="18"/>
  <c r="U70" i="18"/>
  <c r="P70" i="18"/>
  <c r="V70" i="18"/>
  <c r="W70" i="18" s="1"/>
  <c r="AB70" i="18"/>
  <c r="AC70" i="18" s="1"/>
  <c r="N70" i="18"/>
  <c r="AO70" i="18"/>
  <c r="AP70" i="18" s="1"/>
  <c r="O70" i="18"/>
  <c r="X70" i="18"/>
  <c r="AD70" i="18"/>
  <c r="Q70" i="18"/>
  <c r="A74" i="18"/>
  <c r="BX4" i="9" s="1"/>
  <c r="D11" i="17" s="1"/>
  <c r="I20" i="19"/>
  <c r="J19" i="19" s="1"/>
  <c r="T42" i="19"/>
  <c r="AG42" i="19"/>
  <c r="C93" i="19"/>
  <c r="D93" i="19" s="1"/>
  <c r="I93" i="19" s="1"/>
  <c r="J92" i="19" s="1"/>
  <c r="H20" i="19"/>
  <c r="R20" i="19" s="1"/>
  <c r="O20" i="19"/>
  <c r="AE20" i="19"/>
  <c r="AF20" i="19" s="1"/>
  <c r="AD20" i="19"/>
  <c r="M20" i="19"/>
  <c r="Y20" i="19"/>
  <c r="Z20" i="19" s="1"/>
  <c r="X20" i="19"/>
  <c r="L20" i="19"/>
  <c r="V20" i="19"/>
  <c r="W20" i="19" s="1"/>
  <c r="Q20" i="19"/>
  <c r="AO20" i="19"/>
  <c r="AP20" i="19" s="1"/>
  <c r="AB20" i="19"/>
  <c r="AC20" i="19" s="1"/>
  <c r="U20" i="19"/>
  <c r="AA20" i="19"/>
  <c r="P20" i="19"/>
  <c r="N20" i="19"/>
  <c r="S20" i="19"/>
  <c r="G20" i="19"/>
  <c r="B21" i="19" s="1"/>
  <c r="C43" i="19"/>
  <c r="D43" i="19" s="1"/>
  <c r="I43" i="19" s="1"/>
  <c r="J42" i="19" s="1"/>
  <c r="E43" i="19"/>
  <c r="I71" i="18"/>
  <c r="J70" i="18" s="1"/>
  <c r="G71" i="18"/>
  <c r="B72" i="18" s="1"/>
  <c r="A49" i="18"/>
  <c r="BX3" i="9" s="1"/>
  <c r="D8" i="17" s="1"/>
  <c r="AG19" i="19"/>
  <c r="T19" i="19"/>
  <c r="T41" i="19"/>
  <c r="AG41" i="19"/>
  <c r="AE95" i="18"/>
  <c r="AF95" i="18" s="1"/>
  <c r="U95" i="18"/>
  <c r="AO95" i="18"/>
  <c r="AP95" i="18" s="1"/>
  <c r="P95" i="18"/>
  <c r="AB95" i="18"/>
  <c r="AC95" i="18" s="1"/>
  <c r="L95" i="18"/>
  <c r="Y95" i="18"/>
  <c r="Z95" i="18" s="1"/>
  <c r="V95" i="18"/>
  <c r="W95" i="18" s="1"/>
  <c r="O95" i="18"/>
  <c r="H95" i="18"/>
  <c r="R95" i="18" s="1"/>
  <c r="M95" i="18"/>
  <c r="AD95" i="18"/>
  <c r="AA95" i="18"/>
  <c r="X95" i="18"/>
  <c r="N95" i="18"/>
  <c r="S95" i="18"/>
  <c r="Q95" i="18"/>
  <c r="AK67" i="18"/>
  <c r="AI67" i="18"/>
  <c r="AJ67" i="18" s="1"/>
  <c r="AL67" i="18" s="1"/>
  <c r="G96" i="18"/>
  <c r="B97" i="18" s="1"/>
  <c r="AK18" i="19"/>
  <c r="AI18" i="19"/>
  <c r="AJ18" i="19" s="1"/>
  <c r="AL18" i="19" s="1"/>
  <c r="AI92" i="18"/>
  <c r="AJ92" i="18" s="1"/>
  <c r="AM92" i="18" s="1"/>
  <c r="AH93" i="18" s="1"/>
  <c r="AK92" i="18"/>
  <c r="T70" i="19"/>
  <c r="AG70" i="19"/>
  <c r="F96" i="18"/>
  <c r="G47" i="18"/>
  <c r="T94" i="18"/>
  <c r="AG94" i="18"/>
  <c r="T46" i="18"/>
  <c r="AG46" i="18"/>
  <c r="Q71" i="19"/>
  <c r="U71" i="19"/>
  <c r="AE71" i="19"/>
  <c r="AF71" i="19" s="1"/>
  <c r="V71" i="19"/>
  <c r="W71" i="19" s="1"/>
  <c r="M71" i="19"/>
  <c r="AB71" i="19"/>
  <c r="AC71" i="19" s="1"/>
  <c r="L71" i="19"/>
  <c r="AD71" i="19"/>
  <c r="H71" i="19"/>
  <c r="R71" i="19" s="1"/>
  <c r="S71" i="19"/>
  <c r="P71" i="19"/>
  <c r="Y71" i="19"/>
  <c r="Z71" i="19" s="1"/>
  <c r="AA71" i="19"/>
  <c r="X71" i="19"/>
  <c r="O71" i="19"/>
  <c r="AO71" i="19"/>
  <c r="AP71" i="19" s="1"/>
  <c r="AN73" i="19" s="1"/>
  <c r="BS12" i="7" s="1"/>
  <c r="N71" i="19"/>
  <c r="AA92" i="19"/>
  <c r="O92" i="19"/>
  <c r="S92" i="19"/>
  <c r="M92" i="19"/>
  <c r="U92" i="19"/>
  <c r="Q92" i="19"/>
  <c r="V92" i="19"/>
  <c r="W92" i="19" s="1"/>
  <c r="AO92" i="19"/>
  <c r="AP92" i="19" s="1"/>
  <c r="AD92" i="19"/>
  <c r="L92" i="19"/>
  <c r="AB92" i="19"/>
  <c r="AC92" i="19" s="1"/>
  <c r="Y92" i="19"/>
  <c r="Z92" i="19" s="1"/>
  <c r="P92" i="19"/>
  <c r="X92" i="19"/>
  <c r="H92" i="19"/>
  <c r="N92" i="19"/>
  <c r="AE92" i="19"/>
  <c r="AF92" i="19" s="1"/>
  <c r="AK18" i="18"/>
  <c r="AL18" i="18" s="1"/>
  <c r="AL43" i="18"/>
  <c r="AM43" i="18"/>
  <c r="AH44" i="18" s="1"/>
  <c r="AK67" i="19"/>
  <c r="AM67" i="19" s="1"/>
  <c r="AH68" i="19" s="1"/>
  <c r="AI68" i="19" s="1"/>
  <c r="AJ68" i="19" s="1"/>
  <c r="E72" i="18" l="1"/>
  <c r="C72" i="18"/>
  <c r="D72" i="18" s="1"/>
  <c r="I72" i="18" s="1"/>
  <c r="M19" i="18"/>
  <c r="H19" i="18"/>
  <c r="R19" i="18" s="1"/>
  <c r="P19" i="18"/>
  <c r="V19" i="18"/>
  <c r="W19" i="18" s="1"/>
  <c r="AA19" i="18"/>
  <c r="N19" i="18"/>
  <c r="O19" i="18"/>
  <c r="AO19" i="18"/>
  <c r="AP19" i="18" s="1"/>
  <c r="L19" i="18"/>
  <c r="AB19" i="18"/>
  <c r="AC19" i="18" s="1"/>
  <c r="Y19" i="18"/>
  <c r="Z19" i="18" s="1"/>
  <c r="U19" i="18"/>
  <c r="X19" i="18"/>
  <c r="AD19" i="18"/>
  <c r="Q19" i="18"/>
  <c r="S19" i="18"/>
  <c r="AE19" i="18"/>
  <c r="AF19" i="18" s="1"/>
  <c r="AM18" i="19"/>
  <c r="AH19" i="19" s="1"/>
  <c r="E21" i="19"/>
  <c r="C21" i="19"/>
  <c r="D21" i="19" s="1"/>
  <c r="AK41" i="19"/>
  <c r="AI41" i="19"/>
  <c r="AJ41" i="19" s="1"/>
  <c r="AL41" i="19" s="1"/>
  <c r="AM41" i="19"/>
  <c r="AH42" i="19" s="1"/>
  <c r="AM18" i="18"/>
  <c r="AH19" i="18" s="1"/>
  <c r="F93" i="19"/>
  <c r="V93" i="19" s="1"/>
  <c r="W93" i="19" s="1"/>
  <c r="I72" i="19"/>
  <c r="AL92" i="18"/>
  <c r="T20" i="19"/>
  <c r="AG20" i="19"/>
  <c r="AM91" i="19"/>
  <c r="AL91" i="19"/>
  <c r="T71" i="18"/>
  <c r="AG71" i="18"/>
  <c r="AG72" i="18" s="1"/>
  <c r="F72" i="18"/>
  <c r="H72" i="18" s="1"/>
  <c r="F43" i="19"/>
  <c r="T70" i="18"/>
  <c r="AG70" i="18"/>
  <c r="AN73" i="18"/>
  <c r="BR12" i="7" s="1"/>
  <c r="G93" i="19"/>
  <c r="B94" i="19" s="1"/>
  <c r="C94" i="19" s="1"/>
  <c r="D94" i="19" s="1"/>
  <c r="E20" i="18"/>
  <c r="C20" i="18"/>
  <c r="D20" i="18" s="1"/>
  <c r="G20" i="18" s="1"/>
  <c r="B21" i="18" s="1"/>
  <c r="F20" i="18"/>
  <c r="G72" i="19"/>
  <c r="AG47" i="18"/>
  <c r="G43" i="19"/>
  <c r="B44" i="19" s="1"/>
  <c r="AI93" i="18"/>
  <c r="AJ93" i="18" s="1"/>
  <c r="AK93" i="18"/>
  <c r="E97" i="18"/>
  <c r="C97" i="18"/>
  <c r="D97" i="18" s="1"/>
  <c r="G97" i="18" s="1"/>
  <c r="T95" i="18"/>
  <c r="AG95" i="18"/>
  <c r="AG71" i="19"/>
  <c r="AG72" i="19" s="1"/>
  <c r="T71" i="19"/>
  <c r="H96" i="18"/>
  <c r="R96" i="18" s="1"/>
  <c r="U96" i="18"/>
  <c r="O96" i="18"/>
  <c r="Y96" i="18"/>
  <c r="Z96" i="18" s="1"/>
  <c r="L96" i="18"/>
  <c r="P96" i="18"/>
  <c r="AA96" i="18"/>
  <c r="M96" i="18"/>
  <c r="N96" i="18"/>
  <c r="AO96" i="18"/>
  <c r="AP96" i="18" s="1"/>
  <c r="AN98" i="18" s="1"/>
  <c r="BR15" i="7" s="1"/>
  <c r="X96" i="18"/>
  <c r="AD96" i="18"/>
  <c r="V96" i="18"/>
  <c r="W96" i="18" s="1"/>
  <c r="AE96" i="18"/>
  <c r="AF96" i="18" s="1"/>
  <c r="Q96" i="18"/>
  <c r="AB96" i="18"/>
  <c r="AC96" i="18" s="1"/>
  <c r="S96" i="18"/>
  <c r="AG48" i="18"/>
  <c r="F8" i="17"/>
  <c r="AM67" i="18"/>
  <c r="AH68" i="18" s="1"/>
  <c r="A99" i="18"/>
  <c r="BX5" i="9" s="1"/>
  <c r="D14" i="17" s="1"/>
  <c r="R92" i="19"/>
  <c r="AH92" i="19"/>
  <c r="T92" i="19"/>
  <c r="AG92" i="19"/>
  <c r="AL67" i="19"/>
  <c r="AK44" i="18"/>
  <c r="AI44" i="18"/>
  <c r="AJ44" i="18" s="1"/>
  <c r="AK68" i="19"/>
  <c r="AL68" i="19" s="1"/>
  <c r="AK19" i="18"/>
  <c r="AI19" i="18"/>
  <c r="AJ19" i="18" s="1"/>
  <c r="U20" i="18" l="1"/>
  <c r="AO20" i="18"/>
  <c r="AP20" i="18" s="1"/>
  <c r="AA20" i="18"/>
  <c r="Q20" i="18"/>
  <c r="AD20" i="18"/>
  <c r="M20" i="18"/>
  <c r="V20" i="18"/>
  <c r="W20" i="18" s="1"/>
  <c r="AE20" i="18"/>
  <c r="AF20" i="18" s="1"/>
  <c r="P20" i="18"/>
  <c r="X20" i="18"/>
  <c r="H20" i="18"/>
  <c r="R20" i="18" s="1"/>
  <c r="O20" i="18"/>
  <c r="N20" i="18"/>
  <c r="AB20" i="18"/>
  <c r="AC20" i="18" s="1"/>
  <c r="Y20" i="18"/>
  <c r="Z20" i="18" s="1"/>
  <c r="S20" i="18"/>
  <c r="L20" i="18"/>
  <c r="H93" i="19"/>
  <c r="R93" i="19" s="1"/>
  <c r="AI19" i="19"/>
  <c r="AJ19" i="19" s="1"/>
  <c r="AK19" i="19"/>
  <c r="AM19" i="19" s="1"/>
  <c r="AH20" i="19" s="1"/>
  <c r="M93" i="19"/>
  <c r="AA93" i="19"/>
  <c r="AL93" i="18"/>
  <c r="U93" i="19"/>
  <c r="P93" i="19"/>
  <c r="AK42" i="19"/>
  <c r="AL42" i="19" s="1"/>
  <c r="AI42" i="19"/>
  <c r="AJ42" i="19" s="1"/>
  <c r="AE93" i="19"/>
  <c r="AF93" i="19" s="1"/>
  <c r="Y93" i="19"/>
  <c r="Z93" i="19" s="1"/>
  <c r="T19" i="18"/>
  <c r="AG19" i="18"/>
  <c r="AD93" i="19"/>
  <c r="E21" i="18"/>
  <c r="C21" i="18"/>
  <c r="D21" i="18" s="1"/>
  <c r="F21" i="18" s="1"/>
  <c r="E44" i="19"/>
  <c r="G44" i="19" s="1"/>
  <c r="B45" i="19" s="1"/>
  <c r="C44" i="19"/>
  <c r="D44" i="19" s="1"/>
  <c r="I44" i="19"/>
  <c r="J43" i="19" s="1"/>
  <c r="E94" i="19"/>
  <c r="G94" i="19" s="1"/>
  <c r="B95" i="19" s="1"/>
  <c r="AB93" i="19"/>
  <c r="AC93" i="19" s="1"/>
  <c r="L93" i="19"/>
  <c r="G72" i="18"/>
  <c r="N93" i="19"/>
  <c r="AG73" i="18"/>
  <c r="F11" i="17"/>
  <c r="X93" i="19"/>
  <c r="O93" i="19"/>
  <c r="S93" i="19"/>
  <c r="I21" i="19"/>
  <c r="J20" i="19" s="1"/>
  <c r="G21" i="19"/>
  <c r="B22" i="19" s="1"/>
  <c r="AO93" i="19"/>
  <c r="AP93" i="19" s="1"/>
  <c r="F97" i="18"/>
  <c r="H97" i="18" s="1"/>
  <c r="Q93" i="19"/>
  <c r="I20" i="18"/>
  <c r="J19" i="18" s="1"/>
  <c r="X43" i="19"/>
  <c r="Q43" i="19"/>
  <c r="AE43" i="19"/>
  <c r="AF43" i="19" s="1"/>
  <c r="H43" i="19"/>
  <c r="R43" i="19" s="1"/>
  <c r="AO43" i="19"/>
  <c r="AP43" i="19" s="1"/>
  <c r="M43" i="19"/>
  <c r="AA43" i="19"/>
  <c r="L43" i="19"/>
  <c r="P43" i="19"/>
  <c r="S43" i="19"/>
  <c r="AB43" i="19"/>
  <c r="AC43" i="19" s="1"/>
  <c r="O43" i="19"/>
  <c r="Y43" i="19"/>
  <c r="Z43" i="19" s="1"/>
  <c r="V43" i="19"/>
  <c r="W43" i="19" s="1"/>
  <c r="N43" i="19"/>
  <c r="AD43" i="19"/>
  <c r="U43" i="19"/>
  <c r="F21" i="19"/>
  <c r="E95" i="19"/>
  <c r="C95" i="19"/>
  <c r="D95" i="19" s="1"/>
  <c r="G95" i="19" s="1"/>
  <c r="B96" i="19" s="1"/>
  <c r="AG96" i="18"/>
  <c r="AG97" i="18" s="1"/>
  <c r="T96" i="18"/>
  <c r="F94" i="19"/>
  <c r="AK68" i="18"/>
  <c r="AI68" i="18"/>
  <c r="AJ68" i="18" s="1"/>
  <c r="AM68" i="18" s="1"/>
  <c r="AH69" i="18" s="1"/>
  <c r="I97" i="18"/>
  <c r="AM93" i="18"/>
  <c r="AH94" i="18" s="1"/>
  <c r="AK92" i="19"/>
  <c r="AI92" i="19"/>
  <c r="AJ92" i="19" s="1"/>
  <c r="T93" i="19"/>
  <c r="AG93" i="19"/>
  <c r="AG73" i="19"/>
  <c r="F12" i="17"/>
  <c r="AM68" i="19"/>
  <c r="AH69" i="19" s="1"/>
  <c r="AM44" i="18"/>
  <c r="AH45" i="18" s="1"/>
  <c r="AL44" i="18"/>
  <c r="AM19" i="18"/>
  <c r="AH20" i="18" s="1"/>
  <c r="AI20" i="18" s="1"/>
  <c r="AJ20" i="18" s="1"/>
  <c r="AL19" i="18"/>
  <c r="V21" i="18" l="1"/>
  <c r="W21" i="18" s="1"/>
  <c r="M21" i="18"/>
  <c r="O21" i="18"/>
  <c r="S21" i="18"/>
  <c r="AA21" i="18"/>
  <c r="AB21" i="18"/>
  <c r="AC21" i="18" s="1"/>
  <c r="N21" i="18"/>
  <c r="AD21" i="18"/>
  <c r="X21" i="18"/>
  <c r="L21" i="18"/>
  <c r="U21" i="18"/>
  <c r="Y21" i="18"/>
  <c r="Z21" i="18" s="1"/>
  <c r="AE21" i="18"/>
  <c r="AF21" i="18" s="1"/>
  <c r="Q21" i="18"/>
  <c r="AO21" i="18"/>
  <c r="AP21" i="18" s="1"/>
  <c r="AN23" i="18" s="1"/>
  <c r="BR6" i="7" s="1"/>
  <c r="H21" i="18"/>
  <c r="R21" i="18" s="1"/>
  <c r="P21" i="18"/>
  <c r="A24" i="18"/>
  <c r="BX2" i="9" s="1"/>
  <c r="G21" i="18"/>
  <c r="B22" i="18" s="1"/>
  <c r="AG43" i="19"/>
  <c r="T43" i="19"/>
  <c r="AL92" i="19"/>
  <c r="AM42" i="19"/>
  <c r="AH43" i="19" s="1"/>
  <c r="F44" i="19"/>
  <c r="C45" i="19"/>
  <c r="D45" i="19" s="1"/>
  <c r="G45" i="19" s="1"/>
  <c r="B46" i="19" s="1"/>
  <c r="I45" i="19"/>
  <c r="E45" i="19"/>
  <c r="F45" i="19"/>
  <c r="AK20" i="19"/>
  <c r="AI20" i="19"/>
  <c r="AJ20" i="19" s="1"/>
  <c r="AM20" i="19" s="1"/>
  <c r="AL20" i="19"/>
  <c r="AL19" i="19"/>
  <c r="I21" i="18"/>
  <c r="J20" i="18" s="1"/>
  <c r="AL68" i="18"/>
  <c r="H21" i="19"/>
  <c r="R21" i="19" s="1"/>
  <c r="AA21" i="19"/>
  <c r="S21" i="19"/>
  <c r="X21" i="19"/>
  <c r="AB21" i="19"/>
  <c r="AC21" i="19" s="1"/>
  <c r="N21" i="19"/>
  <c r="Y21" i="19"/>
  <c r="Z21" i="19" s="1"/>
  <c r="O21" i="19"/>
  <c r="L21" i="19"/>
  <c r="A24" i="19"/>
  <c r="BY2" i="9" s="1"/>
  <c r="AE21" i="19"/>
  <c r="AF21" i="19" s="1"/>
  <c r="U21" i="19"/>
  <c r="V21" i="19"/>
  <c r="W21" i="19" s="1"/>
  <c r="M21" i="19"/>
  <c r="AO21" i="19"/>
  <c r="AP21" i="19" s="1"/>
  <c r="AN23" i="19" s="1"/>
  <c r="BS6" i="7" s="1"/>
  <c r="P21" i="19"/>
  <c r="AD21" i="19"/>
  <c r="Q21" i="19"/>
  <c r="C22" i="19"/>
  <c r="D22" i="19" s="1"/>
  <c r="E22" i="19"/>
  <c r="F22" i="19" s="1"/>
  <c r="H22" i="19" s="1"/>
  <c r="T20" i="18"/>
  <c r="AG20" i="18"/>
  <c r="I94" i="19"/>
  <c r="J93" i="19" s="1"/>
  <c r="E96" i="19"/>
  <c r="C96" i="19"/>
  <c r="D96" i="19" s="1"/>
  <c r="I96" i="19" s="1"/>
  <c r="J95" i="19" s="1"/>
  <c r="AM92" i="19"/>
  <c r="AH93" i="19" s="1"/>
  <c r="AK94" i="18"/>
  <c r="AL94" i="18" s="1"/>
  <c r="AI94" i="18"/>
  <c r="AJ94" i="18" s="1"/>
  <c r="F14" i="17"/>
  <c r="AG98" i="18"/>
  <c r="F95" i="19"/>
  <c r="AI69" i="18"/>
  <c r="AJ69" i="18" s="1"/>
  <c r="AK69" i="18"/>
  <c r="AL69" i="18" s="1"/>
  <c r="AM69" i="18"/>
  <c r="AH70" i="18" s="1"/>
  <c r="AO94" i="19"/>
  <c r="AP94" i="19" s="1"/>
  <c r="S94" i="19"/>
  <c r="AD94" i="19"/>
  <c r="O94" i="19"/>
  <c r="AB94" i="19"/>
  <c r="AC94" i="19" s="1"/>
  <c r="U94" i="19"/>
  <c r="X94" i="19"/>
  <c r="L94" i="19"/>
  <c r="H94" i="19"/>
  <c r="R94" i="19" s="1"/>
  <c r="N94" i="19"/>
  <c r="V94" i="19"/>
  <c r="W94" i="19" s="1"/>
  <c r="P94" i="19"/>
  <c r="Y94" i="19"/>
  <c r="Z94" i="19" s="1"/>
  <c r="AE94" i="19"/>
  <c r="AF94" i="19" s="1"/>
  <c r="M94" i="19"/>
  <c r="Q94" i="19"/>
  <c r="AA94" i="19"/>
  <c r="I95" i="19"/>
  <c r="AI45" i="18"/>
  <c r="AJ45" i="18" s="1"/>
  <c r="AK45" i="18"/>
  <c r="AI69" i="19"/>
  <c r="AJ69" i="19" s="1"/>
  <c r="AK69" i="19"/>
  <c r="AK20" i="18"/>
  <c r="AM20" i="18" s="1"/>
  <c r="A45" i="23"/>
  <c r="J37" i="23"/>
  <c r="A39" i="23"/>
  <c r="A40" i="23"/>
  <c r="J38" i="23"/>
  <c r="A35" i="23"/>
  <c r="A47" i="23"/>
  <c r="J43" i="23"/>
  <c r="J46" i="23"/>
  <c r="A37" i="23"/>
  <c r="J47" i="23"/>
  <c r="J40" i="23"/>
  <c r="A36" i="23"/>
  <c r="A46" i="23"/>
  <c r="J35" i="23"/>
  <c r="J36" i="23"/>
  <c r="J41" i="23"/>
  <c r="J44" i="23"/>
  <c r="A42" i="23"/>
  <c r="J45" i="23"/>
  <c r="J42" i="23"/>
  <c r="A43" i="23"/>
  <c r="J39" i="23"/>
  <c r="A44" i="23"/>
  <c r="A38" i="23"/>
  <c r="A41" i="23"/>
  <c r="G22" i="19" l="1"/>
  <c r="I22" i="19"/>
  <c r="T21" i="19"/>
  <c r="AG21" i="19"/>
  <c r="AG22" i="19" s="1"/>
  <c r="AG23" i="19" s="1"/>
  <c r="AH21" i="19"/>
  <c r="AI43" i="19"/>
  <c r="AJ43" i="19" s="1"/>
  <c r="AM43" i="19" s="1"/>
  <c r="AH44" i="19" s="1"/>
  <c r="AK43" i="19"/>
  <c r="AL43" i="19" s="1"/>
  <c r="Y44" i="19"/>
  <c r="Z44" i="19" s="1"/>
  <c r="P44" i="19"/>
  <c r="H44" i="19"/>
  <c r="R44" i="19" s="1"/>
  <c r="X44" i="19"/>
  <c r="M44" i="19"/>
  <c r="AA44" i="19"/>
  <c r="S44" i="19"/>
  <c r="AO44" i="19"/>
  <c r="AP44" i="19" s="1"/>
  <c r="AB44" i="19"/>
  <c r="AC44" i="19" s="1"/>
  <c r="AD44" i="19"/>
  <c r="V44" i="19"/>
  <c r="W44" i="19" s="1"/>
  <c r="O44" i="19"/>
  <c r="Q44" i="19"/>
  <c r="N44" i="19"/>
  <c r="L44" i="19"/>
  <c r="AE44" i="19"/>
  <c r="AF44" i="19" s="1"/>
  <c r="U44" i="19"/>
  <c r="G96" i="19"/>
  <c r="B97" i="19" s="1"/>
  <c r="I97" i="19" s="1"/>
  <c r="J96" i="19" s="1"/>
  <c r="J81" i="19" s="1"/>
  <c r="D6" i="17"/>
  <c r="F6" i="17" s="1"/>
  <c r="N45" i="19"/>
  <c r="AA45" i="19"/>
  <c r="Q45" i="19"/>
  <c r="X45" i="19"/>
  <c r="AO45" i="19"/>
  <c r="AP45" i="19" s="1"/>
  <c r="AB45" i="19"/>
  <c r="AC45" i="19" s="1"/>
  <c r="S45" i="19"/>
  <c r="Y45" i="19"/>
  <c r="Z45" i="19" s="1"/>
  <c r="P45" i="19"/>
  <c r="U45" i="19"/>
  <c r="H45" i="19"/>
  <c r="R45" i="19" s="1"/>
  <c r="L45" i="19"/>
  <c r="V45" i="19"/>
  <c r="W45" i="19" s="1"/>
  <c r="O45" i="19"/>
  <c r="AE45" i="19"/>
  <c r="AF45" i="19" s="1"/>
  <c r="AD45" i="19"/>
  <c r="M45" i="19"/>
  <c r="F96" i="19"/>
  <c r="O96" i="19" s="1"/>
  <c r="T21" i="18"/>
  <c r="AG21" i="18"/>
  <c r="AG22" i="18" s="1"/>
  <c r="AG23" i="18" s="1"/>
  <c r="J44" i="19"/>
  <c r="E22" i="18"/>
  <c r="C22" i="18"/>
  <c r="D22" i="18" s="1"/>
  <c r="I22" i="18" s="1"/>
  <c r="AH21" i="18"/>
  <c r="C46" i="19"/>
  <c r="D46" i="19" s="1"/>
  <c r="I46" i="19" s="1"/>
  <c r="J45" i="19" s="1"/>
  <c r="E46" i="19"/>
  <c r="F46" i="19" s="1"/>
  <c r="D5" i="17"/>
  <c r="J94" i="19"/>
  <c r="M96" i="19"/>
  <c r="L96" i="19"/>
  <c r="P96" i="19"/>
  <c r="AO96" i="19"/>
  <c r="AP96" i="19" s="1"/>
  <c r="H96" i="19"/>
  <c r="R96" i="19" s="1"/>
  <c r="AA96" i="19"/>
  <c r="Y96" i="19"/>
  <c r="Z96" i="19" s="1"/>
  <c r="AD96" i="19"/>
  <c r="V96" i="19"/>
  <c r="W96" i="19" s="1"/>
  <c r="AI70" i="18"/>
  <c r="AJ70" i="18" s="1"/>
  <c r="AK70" i="18"/>
  <c r="AL70" i="18"/>
  <c r="AM94" i="18"/>
  <c r="AH95" i="18" s="1"/>
  <c r="T94" i="19"/>
  <c r="AG94" i="19"/>
  <c r="AK93" i="19"/>
  <c r="AI93" i="19"/>
  <c r="AJ93" i="19" s="1"/>
  <c r="AL93" i="19" s="1"/>
  <c r="L95" i="19"/>
  <c r="U95" i="19"/>
  <c r="Q95" i="19"/>
  <c r="N95" i="19"/>
  <c r="V95" i="19"/>
  <c r="W95" i="19" s="1"/>
  <c r="AD95" i="19"/>
  <c r="AE95" i="19"/>
  <c r="AF95" i="19" s="1"/>
  <c r="AB95" i="19"/>
  <c r="AC95" i="19" s="1"/>
  <c r="P95" i="19"/>
  <c r="AO95" i="19"/>
  <c r="AP95" i="19" s="1"/>
  <c r="AN98" i="19" s="1"/>
  <c r="BS15" i="7" s="1"/>
  <c r="Y95" i="19"/>
  <c r="Z95" i="19" s="1"/>
  <c r="M95" i="19"/>
  <c r="S95" i="19"/>
  <c r="H95" i="19"/>
  <c r="R95" i="19" s="1"/>
  <c r="AA95" i="19"/>
  <c r="O95" i="19"/>
  <c r="X95" i="19"/>
  <c r="E97" i="19"/>
  <c r="C97" i="19"/>
  <c r="D97" i="19" s="1"/>
  <c r="F97" i="19" s="1"/>
  <c r="H97" i="19" s="1"/>
  <c r="AM45" i="18"/>
  <c r="AH46" i="18" s="1"/>
  <c r="AK46" i="18" s="1"/>
  <c r="AI21" i="18"/>
  <c r="AJ21" i="18" s="1"/>
  <c r="AK21" i="18"/>
  <c r="AM69" i="19"/>
  <c r="AH70" i="19" s="1"/>
  <c r="AL20" i="18"/>
  <c r="AL45" i="18"/>
  <c r="AL69" i="19"/>
  <c r="AI44" i="19" l="1"/>
  <c r="AJ44" i="19" s="1"/>
  <c r="AM44" i="19" s="1"/>
  <c r="AH45" i="19" s="1"/>
  <c r="AK44" i="19"/>
  <c r="AL44" i="19"/>
  <c r="A99" i="19"/>
  <c r="BY5" i="9" s="1"/>
  <c r="D15" i="17" s="1"/>
  <c r="N96" i="19"/>
  <c r="S96" i="19"/>
  <c r="AG44" i="19"/>
  <c r="T44" i="19"/>
  <c r="J21" i="18"/>
  <c r="J6" i="18" s="1"/>
  <c r="J46" i="18"/>
  <c r="J31" i="18" s="1"/>
  <c r="BR8" i="7" s="1"/>
  <c r="J71" i="18"/>
  <c r="J56" i="18" s="1"/>
  <c r="BR11" i="7" s="1"/>
  <c r="J96" i="18"/>
  <c r="J81" i="18" s="1"/>
  <c r="BR14" i="7" s="1"/>
  <c r="U96" i="19"/>
  <c r="Q96" i="19"/>
  <c r="G22" i="18"/>
  <c r="AE96" i="19"/>
  <c r="AF96" i="19" s="1"/>
  <c r="X96" i="19"/>
  <c r="F5" i="17"/>
  <c r="AI21" i="19"/>
  <c r="AJ21" i="19" s="1"/>
  <c r="AM21" i="19" s="1"/>
  <c r="AH22" i="19" s="1"/>
  <c r="AK21" i="19"/>
  <c r="F22" i="18"/>
  <c r="H22" i="18" s="1"/>
  <c r="H46" i="19"/>
  <c r="R46" i="19" s="1"/>
  <c r="AB46" i="19"/>
  <c r="AC46" i="19" s="1"/>
  <c r="S46" i="19"/>
  <c r="O46" i="19"/>
  <c r="Y46" i="19"/>
  <c r="Z46" i="19" s="1"/>
  <c r="U46" i="19"/>
  <c r="AA46" i="19"/>
  <c r="AE46" i="19"/>
  <c r="AF46" i="19" s="1"/>
  <c r="AD46" i="19"/>
  <c r="P46" i="19"/>
  <c r="L46" i="19"/>
  <c r="M46" i="19"/>
  <c r="N46" i="19"/>
  <c r="V46" i="19"/>
  <c r="W46" i="19" s="1"/>
  <c r="Q46" i="19"/>
  <c r="X46" i="19"/>
  <c r="AO46" i="19"/>
  <c r="AP46" i="19" s="1"/>
  <c r="AN48" i="19" s="1"/>
  <c r="BS9" i="7" s="1"/>
  <c r="T45" i="19"/>
  <c r="AG45" i="19"/>
  <c r="G46" i="19"/>
  <c r="B47" i="19" s="1"/>
  <c r="BR5" i="7"/>
  <c r="A49" i="19"/>
  <c r="BY3" i="9" s="1"/>
  <c r="D9" i="17" s="1"/>
  <c r="J21" i="19"/>
  <c r="J6" i="19" s="1"/>
  <c r="BS5" i="7" s="1"/>
  <c r="J71" i="19"/>
  <c r="J56" i="19" s="1"/>
  <c r="BS11" i="7" s="1"/>
  <c r="AB96" i="19"/>
  <c r="AC96" i="19" s="1"/>
  <c r="T95" i="19"/>
  <c r="AG95" i="19"/>
  <c r="AM93" i="19"/>
  <c r="AH94" i="19" s="1"/>
  <c r="AM70" i="18"/>
  <c r="AH71" i="18" s="1"/>
  <c r="G97" i="19"/>
  <c r="AK95" i="18"/>
  <c r="AI95" i="18"/>
  <c r="AJ95" i="18" s="1"/>
  <c r="T96" i="19"/>
  <c r="AG96" i="19"/>
  <c r="AL21" i="18"/>
  <c r="AI46" i="18"/>
  <c r="AJ46" i="18" s="1"/>
  <c r="AM46" i="18" s="1"/>
  <c r="AH47" i="18" s="1"/>
  <c r="AI47" i="18" s="1"/>
  <c r="AJ47" i="18" s="1"/>
  <c r="AM21" i="18"/>
  <c r="AH22" i="18" s="1"/>
  <c r="AI22" i="18" s="1"/>
  <c r="AJ22" i="18" s="1"/>
  <c r="AK70" i="19"/>
  <c r="AI70" i="19"/>
  <c r="AJ70" i="19" s="1"/>
  <c r="AI45" i="19" l="1"/>
  <c r="AJ45" i="19" s="1"/>
  <c r="AM45" i="19" s="1"/>
  <c r="AH46" i="19" s="1"/>
  <c r="AK45" i="19"/>
  <c r="AL45" i="19" s="1"/>
  <c r="AK22" i="19"/>
  <c r="AI22" i="19"/>
  <c r="AJ22" i="19" s="1"/>
  <c r="AL22" i="19" s="1"/>
  <c r="AM22" i="19"/>
  <c r="AH23" i="19" s="1"/>
  <c r="AI23" i="19" s="1"/>
  <c r="AJ23" i="19" s="1"/>
  <c r="AL21" i="19"/>
  <c r="E47" i="19"/>
  <c r="C47" i="19"/>
  <c r="D47" i="19" s="1"/>
  <c r="G47" i="19" s="1"/>
  <c r="I47" i="19"/>
  <c r="J46" i="19" s="1"/>
  <c r="J31" i="19" s="1"/>
  <c r="T46" i="19"/>
  <c r="AG46" i="19"/>
  <c r="AG47" i="19" s="1"/>
  <c r="AG97" i="19"/>
  <c r="AL95" i="18"/>
  <c r="AM95" i="18"/>
  <c r="AH96" i="18" s="1"/>
  <c r="AK71" i="18"/>
  <c r="AI71" i="18"/>
  <c r="AJ71" i="18" s="1"/>
  <c r="AL71" i="18" s="1"/>
  <c r="AM71" i="18"/>
  <c r="AH72" i="18" s="1"/>
  <c r="AK94" i="19"/>
  <c r="AI94" i="19"/>
  <c r="AJ94" i="19" s="1"/>
  <c r="F15" i="17"/>
  <c r="AG98" i="19"/>
  <c r="BS14" i="7" s="1"/>
  <c r="AL46" i="18"/>
  <c r="AK47" i="18"/>
  <c r="AL47" i="18" s="1"/>
  <c r="AL70" i="19"/>
  <c r="AM70" i="19"/>
  <c r="AH71" i="19" s="1"/>
  <c r="AK22" i="18"/>
  <c r="AL22" i="18" s="1"/>
  <c r="AG48" i="19" l="1"/>
  <c r="F9" i="17"/>
  <c r="AI46" i="19"/>
  <c r="AJ46" i="19" s="1"/>
  <c r="AM46" i="19" s="1"/>
  <c r="AH47" i="19" s="1"/>
  <c r="AK46" i="19"/>
  <c r="AL46" i="19" s="1"/>
  <c r="AM94" i="19"/>
  <c r="AH95" i="19" s="1"/>
  <c r="AI95" i="19" s="1"/>
  <c r="AJ95" i="19" s="1"/>
  <c r="BS8" i="7"/>
  <c r="F47" i="19"/>
  <c r="H47" i="19" s="1"/>
  <c r="AK23" i="19"/>
  <c r="AM23" i="19" s="1"/>
  <c r="AH24" i="19" s="1"/>
  <c r="AI24" i="19" s="1"/>
  <c r="AJ24" i="19" s="1"/>
  <c r="AL94" i="19"/>
  <c r="AI72" i="18"/>
  <c r="AJ72" i="18" s="1"/>
  <c r="AK72" i="18"/>
  <c r="AI96" i="18"/>
  <c r="AJ96" i="18" s="1"/>
  <c r="AK96" i="18"/>
  <c r="AL96" i="18" s="1"/>
  <c r="AM47" i="18"/>
  <c r="AH48" i="18" s="1"/>
  <c r="AK48" i="18" s="1"/>
  <c r="AL23" i="19"/>
  <c r="AM22" i="18"/>
  <c r="AH23" i="18" s="1"/>
  <c r="AI23" i="18" s="1"/>
  <c r="AJ23" i="18" s="1"/>
  <c r="AI71" i="19"/>
  <c r="AJ71" i="19" s="1"/>
  <c r="AK71" i="19"/>
  <c r="AK47" i="19" l="1"/>
  <c r="AI47" i="19"/>
  <c r="AJ47" i="19" s="1"/>
  <c r="AM47" i="19" s="1"/>
  <c r="AH48" i="19" s="1"/>
  <c r="AI48" i="18"/>
  <c r="AJ48" i="18" s="1"/>
  <c r="AM48" i="18" s="1"/>
  <c r="AH49" i="18" s="1"/>
  <c r="AM72" i="18"/>
  <c r="AH73" i="18" s="1"/>
  <c r="AI73" i="18" s="1"/>
  <c r="AJ73" i="18" s="1"/>
  <c r="AM96" i="18"/>
  <c r="AH97" i="18" s="1"/>
  <c r="AK97" i="18" s="1"/>
  <c r="AK24" i="19"/>
  <c r="AL24" i="19" s="1"/>
  <c r="AK95" i="19"/>
  <c r="AM95" i="19" s="1"/>
  <c r="AH96" i="19" s="1"/>
  <c r="AL71" i="19"/>
  <c r="AL47" i="19"/>
  <c r="AL72" i="18"/>
  <c r="AL95" i="19"/>
  <c r="AL48" i="18"/>
  <c r="AH25" i="19"/>
  <c r="CA2" i="9" s="1"/>
  <c r="AK23" i="18"/>
  <c r="AL23" i="18" s="1"/>
  <c r="AM24" i="19"/>
  <c r="AM71" i="19"/>
  <c r="AH72" i="19" s="1"/>
  <c r="J54" i="23"/>
  <c r="J59" i="23"/>
  <c r="J56" i="23"/>
  <c r="J64" i="23"/>
  <c r="J61" i="23"/>
  <c r="J66" i="23"/>
  <c r="J65" i="23"/>
  <c r="J63" i="23"/>
  <c r="J58" i="23"/>
  <c r="J62" i="23"/>
  <c r="J53" i="23"/>
  <c r="J52" i="23"/>
  <c r="J55" i="23"/>
  <c r="J67" i="23"/>
  <c r="J60" i="23"/>
  <c r="J57" i="23"/>
  <c r="AK96" i="19" l="1"/>
  <c r="AI96" i="19"/>
  <c r="AJ96" i="19" s="1"/>
  <c r="AL96" i="19" s="1"/>
  <c r="AI49" i="18"/>
  <c r="AJ49" i="18" s="1"/>
  <c r="AM49" i="18" s="1"/>
  <c r="AK49" i="18"/>
  <c r="AI97" i="18"/>
  <c r="AJ97" i="18" s="1"/>
  <c r="AM97" i="18" s="1"/>
  <c r="AH98" i="18" s="1"/>
  <c r="AI98" i="18" s="1"/>
  <c r="AJ98" i="18" s="1"/>
  <c r="AK73" i="18"/>
  <c r="AL73" i="18" s="1"/>
  <c r="AI48" i="19"/>
  <c r="AJ48" i="19" s="1"/>
  <c r="AL48" i="19" s="1"/>
  <c r="AK48" i="19"/>
  <c r="AM96" i="19"/>
  <c r="AH97" i="19" s="1"/>
  <c r="AM73" i="18"/>
  <c r="AH74" i="18" s="1"/>
  <c r="AM23" i="18"/>
  <c r="AH24" i="18" s="1"/>
  <c r="AL49" i="18"/>
  <c r="AH50" i="18" s="1"/>
  <c r="BZ3" i="9" s="1"/>
  <c r="AI72" i="19"/>
  <c r="AJ72" i="19" s="1"/>
  <c r="AK72" i="19"/>
  <c r="AL97" i="18" l="1"/>
  <c r="AK98" i="18"/>
  <c r="AM98" i="18" s="1"/>
  <c r="AH99" i="18" s="1"/>
  <c r="AM48" i="19"/>
  <c r="AH49" i="19" s="1"/>
  <c r="AK97" i="19"/>
  <c r="AI97" i="19"/>
  <c r="AJ97" i="19" s="1"/>
  <c r="AL97" i="19" s="1"/>
  <c r="AI74" i="18"/>
  <c r="AJ74" i="18" s="1"/>
  <c r="AM74" i="18" s="1"/>
  <c r="AK74" i="18"/>
  <c r="AL74" i="18" s="1"/>
  <c r="AH75" i="18" s="1"/>
  <c r="BZ4" i="9" s="1"/>
  <c r="AI24" i="18"/>
  <c r="AJ24" i="18" s="1"/>
  <c r="AK24" i="18"/>
  <c r="AL72" i="19"/>
  <c r="AM72" i="19"/>
  <c r="AH73" i="19" s="1"/>
  <c r="AK99" i="18" l="1"/>
  <c r="AI99" i="18"/>
  <c r="AJ99" i="18" s="1"/>
  <c r="AM99" i="18" s="1"/>
  <c r="AK49" i="19"/>
  <c r="AI49" i="19"/>
  <c r="AJ49" i="19" s="1"/>
  <c r="AL49" i="19"/>
  <c r="AH50" i="19" s="1"/>
  <c r="CA3" i="9" s="1"/>
  <c r="AM49" i="19"/>
  <c r="AL98" i="18"/>
  <c r="AM97" i="19"/>
  <c r="AH98" i="19" s="1"/>
  <c r="AM24" i="18"/>
  <c r="AL24" i="18"/>
  <c r="AH25" i="18" s="1"/>
  <c r="BZ2" i="9" s="1"/>
  <c r="AI73" i="19"/>
  <c r="AJ73" i="19" s="1"/>
  <c r="AK73" i="19"/>
  <c r="A61" i="23"/>
  <c r="A60" i="23"/>
  <c r="A58" i="23"/>
  <c r="A67" i="23"/>
  <c r="A59" i="23"/>
  <c r="A55" i="23"/>
  <c r="A54" i="23"/>
  <c r="A66" i="23"/>
  <c r="A57" i="23"/>
  <c r="A53" i="23"/>
  <c r="A65" i="23"/>
  <c r="A63" i="23"/>
  <c r="A64" i="23"/>
  <c r="A52" i="23"/>
  <c r="A56" i="23"/>
  <c r="A62" i="23"/>
  <c r="AL99" i="18" l="1"/>
  <c r="AH100" i="18" s="1"/>
  <c r="BZ5" i="9" s="1"/>
  <c r="AI98" i="19"/>
  <c r="AJ98" i="19" s="1"/>
  <c r="AK98" i="19"/>
  <c r="AL73" i="19"/>
  <c r="AM73" i="19"/>
  <c r="AH74" i="19" s="1"/>
  <c r="AM98" i="19" l="1"/>
  <c r="AH99" i="19" s="1"/>
  <c r="AL98" i="19"/>
  <c r="AI74" i="19"/>
  <c r="AJ74" i="19" s="1"/>
  <c r="AK74" i="19"/>
  <c r="AI99" i="19" l="1"/>
  <c r="AJ99" i="19" s="1"/>
  <c r="AK99" i="19"/>
  <c r="AL74" i="19"/>
  <c r="AH75" i="19" s="1"/>
  <c r="CA4" i="9" s="1"/>
  <c r="AM74" i="19"/>
  <c r="AM99" i="19" l="1"/>
  <c r="AL99" i="19"/>
  <c r="AH100" i="19" s="1"/>
  <c r="CA5" i="9" s="1"/>
</calcChain>
</file>

<file path=xl/sharedStrings.xml><?xml version="1.0" encoding="utf-8"?>
<sst xmlns="http://schemas.openxmlformats.org/spreadsheetml/2006/main" count="5825" uniqueCount="2622">
  <si>
    <t>1.0</t>
  </si>
  <si>
    <t>INSERIMENTO</t>
  </si>
  <si>
    <t>1.1</t>
  </si>
  <si>
    <t>1.2</t>
  </si>
  <si>
    <t>2.0</t>
  </si>
  <si>
    <t>ANTEPRIMA</t>
  </si>
  <si>
    <t>2.1</t>
  </si>
  <si>
    <t>2.2</t>
  </si>
  <si>
    <t>OUTPUT</t>
  </si>
  <si>
    <t>LUNGHEZZA CAMPO</t>
  </si>
  <si>
    <t>LUNGHEZZA DECIMALI</t>
  </si>
  <si>
    <t>TIPO OPERAZIONE
[elenco]</t>
  </si>
  <si>
    <t>CODICE OMOLOGAZIONE</t>
  </si>
  <si>
    <t>TIPO VEICOLO
[elenco]</t>
  </si>
  <si>
    <t>NUMERO OMOLOGAZ. EUROPEA</t>
  </si>
  <si>
    <t>COSTRUTTORE</t>
  </si>
  <si>
    <t>TIPO</t>
  </si>
  <si>
    <t>VARIANTE</t>
  </si>
  <si>
    <t>VERSIONE</t>
  </si>
  <si>
    <t>MARCA</t>
  </si>
  <si>
    <t>DENOMINAZIONE COMMERCIALE</t>
  </si>
  <si>
    <t>CARROZZERIA
[elenco]</t>
  </si>
  <si>
    <t>MOTORE</t>
  </si>
  <si>
    <t>COMBUSTIBILE
[elenco]</t>
  </si>
  <si>
    <t>TEMPI
[elenco]</t>
  </si>
  <si>
    <t>NUM. CILINDRI</t>
  </si>
  <si>
    <t>NAZIONALITA'
[elenco]</t>
  </si>
  <si>
    <r>
      <t xml:space="preserve">GIRI POTENZA
</t>
    </r>
    <r>
      <rPr>
        <sz val="12"/>
        <color theme="1"/>
        <rFont val="Calibri"/>
        <family val="2"/>
        <scheme val="minor"/>
      </rPr>
      <t>[rpm]</t>
    </r>
  </si>
  <si>
    <r>
      <t xml:space="preserve">POTENZA FISC.
</t>
    </r>
    <r>
      <rPr>
        <sz val="12"/>
        <color theme="1"/>
        <rFont val="Calibri"/>
        <family val="2"/>
        <scheme val="minor"/>
      </rPr>
      <t>[CF]</t>
    </r>
  </si>
  <si>
    <t>POSTI ANT.</t>
  </si>
  <si>
    <t>POSTI TOT.</t>
  </si>
  <si>
    <r>
      <t xml:space="preserve">LUNGHEZZA
</t>
    </r>
    <r>
      <rPr>
        <sz val="12"/>
        <color theme="1"/>
        <rFont val="Calibri"/>
        <family val="2"/>
        <scheme val="minor"/>
      </rPr>
      <t>[mm]</t>
    </r>
  </si>
  <si>
    <r>
      <t xml:space="preserve">LARGHEZZA
</t>
    </r>
    <r>
      <rPr>
        <sz val="12"/>
        <color theme="1"/>
        <rFont val="Calibri"/>
        <family val="2"/>
        <scheme val="minor"/>
      </rPr>
      <t>[mm]</t>
    </r>
  </si>
  <si>
    <r>
      <t xml:space="preserve">SBALZO POST.
</t>
    </r>
    <r>
      <rPr>
        <sz val="12"/>
        <color theme="1"/>
        <rFont val="Calibri"/>
        <family val="2"/>
        <scheme val="minor"/>
      </rPr>
      <t>[mm]</t>
    </r>
  </si>
  <si>
    <r>
      <t xml:space="preserve">CARREGGIATA
</t>
    </r>
    <r>
      <rPr>
        <sz val="12"/>
        <color theme="1"/>
        <rFont val="Calibri"/>
        <family val="2"/>
        <scheme val="minor"/>
      </rPr>
      <t>[mm]</t>
    </r>
  </si>
  <si>
    <r>
      <t xml:space="preserve">INTERASSE 1
</t>
    </r>
    <r>
      <rPr>
        <sz val="12"/>
        <color theme="1"/>
        <rFont val="Calibri"/>
        <family val="2"/>
        <scheme val="minor"/>
      </rPr>
      <t>[mm]</t>
    </r>
  </si>
  <si>
    <r>
      <t xml:space="preserve">INTERASSE 2
</t>
    </r>
    <r>
      <rPr>
        <sz val="12"/>
        <color theme="1"/>
        <rFont val="Calibri"/>
        <family val="2"/>
        <scheme val="minor"/>
      </rPr>
      <t>[mm]</t>
    </r>
  </si>
  <si>
    <r>
      <t xml:space="preserve">INTERASSE 3
</t>
    </r>
    <r>
      <rPr>
        <sz val="12"/>
        <color theme="1"/>
        <rFont val="Calibri"/>
        <family val="2"/>
        <scheme val="minor"/>
      </rPr>
      <t>[mm]</t>
    </r>
  </si>
  <si>
    <t>POSTI BUS A SEDERE</t>
  </si>
  <si>
    <t>POSTI BUS IN PIEDI</t>
  </si>
  <si>
    <t>POSTI BUS DI SERVIZIO</t>
  </si>
  <si>
    <r>
      <t xml:space="preserve">TARA
</t>
    </r>
    <r>
      <rPr>
        <sz val="12"/>
        <color theme="1"/>
        <rFont val="Calibri"/>
        <family val="2"/>
        <scheme val="minor"/>
      </rPr>
      <t>[kg]</t>
    </r>
  </si>
  <si>
    <r>
      <t xml:space="preserve">MASSA COMPL.
</t>
    </r>
    <r>
      <rPr>
        <sz val="12"/>
        <color theme="1"/>
        <rFont val="Calibri"/>
        <family val="2"/>
        <scheme val="minor"/>
      </rPr>
      <t>[kg]</t>
    </r>
  </si>
  <si>
    <r>
      <t xml:space="preserve">MASSA RIM.LE
</t>
    </r>
    <r>
      <rPr>
        <sz val="12"/>
        <color theme="1"/>
        <rFont val="Calibri"/>
        <family val="2"/>
        <scheme val="minor"/>
      </rPr>
      <t>[kg]</t>
    </r>
  </si>
  <si>
    <t>NUMERO ASSI</t>
  </si>
  <si>
    <t>NUMERO MARCE</t>
  </si>
  <si>
    <t>CAMBIO
[elenco]</t>
  </si>
  <si>
    <t>RAPP. TRASM.</t>
  </si>
  <si>
    <t>SERVOSTERZO
[elenco]</t>
  </si>
  <si>
    <t>PNEUMATICI</t>
  </si>
  <si>
    <t>FRENO DI SERVIZIO
[elenco]</t>
  </si>
  <si>
    <r>
      <t xml:space="preserve">GIRI CONTROLLO
</t>
    </r>
    <r>
      <rPr>
        <sz val="12"/>
        <color theme="1"/>
        <rFont val="Calibri"/>
        <family val="2"/>
        <scheme val="minor"/>
      </rPr>
      <t>[rpm]</t>
    </r>
  </si>
  <si>
    <r>
      <t xml:space="preserve">VALIDITA' OMOLOG.
</t>
    </r>
    <r>
      <rPr>
        <i/>
        <sz val="12"/>
        <color theme="4"/>
        <rFont val="Calibri"/>
        <family val="2"/>
        <scheme val="minor"/>
      </rPr>
      <t xml:space="preserve">VLD </t>
    </r>
    <r>
      <rPr>
        <b/>
        <sz val="12"/>
        <color theme="4"/>
        <rFont val="Calibri"/>
        <family val="2"/>
        <scheme val="minor"/>
      </rPr>
      <t>[elenco]</t>
    </r>
  </si>
  <si>
    <r>
      <t xml:space="preserve">QUANTITA' MASSIMA OMOLOG.
</t>
    </r>
    <r>
      <rPr>
        <i/>
        <sz val="12"/>
        <color theme="1"/>
        <rFont val="Calibri"/>
        <family val="2"/>
        <scheme val="minor"/>
      </rPr>
      <t>LIM-N</t>
    </r>
  </si>
  <si>
    <t>FUORI STRADA
[elenco]</t>
  </si>
  <si>
    <t>IMMATRICOLAZ. DA TELAIO N.</t>
  </si>
  <si>
    <t>ABS
[elenco]</t>
  </si>
  <si>
    <t>LIMITATORE DI VELOCITA'
[elenco]</t>
  </si>
  <si>
    <t>CARATTERIST.
DI BASE
(Categoria Internaz.)</t>
  </si>
  <si>
    <t>DISPOSITIVO ANTIPARICOL.
[elenco]</t>
  </si>
  <si>
    <r>
      <t xml:space="preserve">AVANZ. RALLA 1
</t>
    </r>
    <r>
      <rPr>
        <sz val="12"/>
        <color theme="1"/>
        <rFont val="Calibri"/>
        <family val="2"/>
        <scheme val="minor"/>
      </rPr>
      <t>[mm]</t>
    </r>
  </si>
  <si>
    <r>
      <t xml:space="preserve">AVANZ. RALLA 2
</t>
    </r>
    <r>
      <rPr>
        <sz val="12"/>
        <color theme="1"/>
        <rFont val="Calibri"/>
        <family val="2"/>
        <scheme val="minor"/>
      </rPr>
      <t>[mm]</t>
    </r>
  </si>
  <si>
    <t>RIGA DESCR. 1</t>
  </si>
  <si>
    <t>RIGA DESCR. 2</t>
  </si>
  <si>
    <r>
      <t xml:space="preserve">RIGHE DESCRITTIVE </t>
    </r>
    <r>
      <rPr>
        <b/>
        <sz val="12"/>
        <color rgb="FFFF0000"/>
        <rFont val="Calibri"/>
        <family val="2"/>
        <scheme val="minor"/>
      </rPr>
      <t>A</t>
    </r>
  </si>
  <si>
    <r>
      <t xml:space="preserve">RIGHE DESCRITTIVE </t>
    </r>
    <r>
      <rPr>
        <b/>
        <sz val="12"/>
        <color rgb="FFFF0000"/>
        <rFont val="Calibri"/>
        <family val="2"/>
        <scheme val="minor"/>
      </rPr>
      <t>B</t>
    </r>
  </si>
  <si>
    <t>AM</t>
  </si>
  <si>
    <t>Veicolo 2</t>
  </si>
  <si>
    <t>Veicolo 3</t>
  </si>
  <si>
    <t>Veicolo 4</t>
  </si>
  <si>
    <t>INPUT</t>
  </si>
  <si>
    <t xml:space="preserve">INSERIMENTO N. : </t>
  </si>
  <si>
    <t xml:space="preserve">N.  : </t>
  </si>
  <si>
    <t xml:space="preserve">NOME INSERIMENTO  : </t>
  </si>
  <si>
    <t>OLEU           ***   AGGIORNAMENTO ARCHIVIO OMOLOGAZIONI   ***</t>
  </si>
  <si>
    <t>TIPO OPERAZIONE    [</t>
  </si>
  <si>
    <t>]</t>
  </si>
  <si>
    <r>
      <t>CODICE OMOLOGAZIONE</t>
    </r>
    <r>
      <rPr>
        <b/>
        <sz val="11"/>
        <color rgb="FF548DD4"/>
        <rFont val="Arial Narrow"/>
        <family val="2"/>
      </rPr>
      <t/>
    </r>
  </si>
  <si>
    <t>TIPO VEICOLO</t>
  </si>
  <si>
    <t>DATA OMOLOGAZIONE</t>
  </si>
  <si>
    <t>               CODICE COSTRUTTORE          NUMERO PRATICA</t>
  </si>
  <si>
    <t>NUMERO OMO EUROPEA e</t>
  </si>
  <si>
    <t>DATA OMO EU</t>
  </si>
  <si>
    <t>DENOM.COMMERCIALE</t>
  </si>
  <si>
    <t>MOT</t>
  </si>
  <si>
    <t>COMB</t>
  </si>
  <si>
    <t>TMP</t>
  </si>
  <si>
    <t>N-CL</t>
  </si>
  <si>
    <t>CLNDT</t>
  </si>
  <si>
    <t>PZ-MAX(KW)</t>
  </si>
  <si>
    <t>NZ-FAB</t>
  </si>
  <si>
    <t>GR</t>
  </si>
  <si>
    <t>PZ-FIS</t>
  </si>
  <si>
    <t>P-A</t>
  </si>
  <si>
    <t>P-T</t>
  </si>
  <si>
    <t>LNG</t>
  </si>
  <si>
    <t>LRG</t>
  </si>
  <si>
    <t>SBLZ</t>
  </si>
  <si>
    <t>CARREGGIATA</t>
  </si>
  <si>
    <t>INT1</t>
  </si>
  <si>
    <t>INT2</t>
  </si>
  <si>
    <t>INT3</t>
  </si>
  <si>
    <t>P-BUS-S</t>
  </si>
  <si>
    <t>P-BUS-P</t>
  </si>
  <si>
    <t>P-BUS-SV</t>
  </si>
  <si>
    <t>TARA</t>
  </si>
  <si>
    <t>MS-COMPL</t>
  </si>
  <si>
    <t>MS-RIMLE</t>
  </si>
  <si>
    <t>N-ASS</t>
  </si>
  <si>
    <t>N-MAR</t>
  </si>
  <si>
    <t>CAMB</t>
  </si>
  <si>
    <t>RAPP-TR</t>
  </si>
  <si>
    <t>SERVOST</t>
  </si>
  <si>
    <t>PNE</t>
  </si>
  <si>
    <t>FR-SERV</t>
  </si>
  <si>
    <t>DB</t>
  </si>
  <si>
    <t>GR-US</t>
  </si>
  <si>
    <t>V-EFFETT</t>
  </si>
  <si>
    <t>VLD</t>
  </si>
  <si>
    <t>LIM-N</t>
  </si>
  <si>
    <t>LIM-DT</t>
  </si>
  <si>
    <t xml:space="preserve">F-STRADA </t>
  </si>
  <si>
    <t>SI PUO' IMMATRICOLARE DAL TELAIO NUMERO</t>
  </si>
  <si>
    <t>ABS</t>
  </si>
  <si>
    <t>LIM-VEL</t>
  </si>
  <si>
    <t>CAR-BASE</t>
  </si>
  <si>
    <t>DIR CE</t>
  </si>
  <si>
    <t>DAP</t>
  </si>
  <si>
    <t>TECNOLOGIA INNOVATIVA</t>
  </si>
  <si>
    <t>RL1</t>
  </si>
  <si>
    <t>RL2</t>
  </si>
  <si>
    <t>NOX</t>
  </si>
  <si>
    <t>PART.ATO</t>
  </si>
  <si>
    <t>CO2(g/Km)</t>
  </si>
  <si>
    <t>COEFF.ASSORB.</t>
  </si>
  <si>
    <t>DESC</t>
  </si>
  <si>
    <t>/</t>
  </si>
  <si>
    <t>PER ULTERIORI RIGHE DESCRITTIVE DIGITARE IL CODICE "RD"</t>
  </si>
  <si>
    <t>RIGHE DESCRITTIVE A</t>
  </si>
  <si>
    <t>RIGHE DESCRITTIVE B</t>
  </si>
  <si>
    <t>ANTEPRIMA CARTA DI CIRCOLAZIONE (asteriscate esplicitate)</t>
  </si>
  <si>
    <t>ELENCHI</t>
  </si>
  <si>
    <t>INDICE</t>
  </si>
  <si>
    <t>NAZIONALITA'</t>
  </si>
  <si>
    <t>ASTERISCATE</t>
  </si>
  <si>
    <t xml:space="preserve">   &lt;-- RITORNA ALL'INDICE     </t>
  </si>
  <si>
    <t>TIPO OPERAZIONE</t>
  </si>
  <si>
    <t>COMBUSTIBILE</t>
  </si>
  <si>
    <t>FRENI SERVIZIO</t>
  </si>
  <si>
    <t>SERVOSTERZO</t>
  </si>
  <si>
    <t>ANTIPARTICOLATO</t>
  </si>
  <si>
    <t>LIMITATORE VELOCITA'</t>
  </si>
  <si>
    <t>TEMPI</t>
  </si>
  <si>
    <t>FUORISTRADA</t>
  </si>
  <si>
    <t>CAMBIO</t>
  </si>
  <si>
    <t>CATEGORIE INTERNAZIONALI</t>
  </si>
  <si>
    <t>TIPI OMOLOGAZIONE</t>
  </si>
  <si>
    <t>CARROZZERIE</t>
  </si>
  <si>
    <t>INQUINAMENTO</t>
  </si>
  <si>
    <r>
      <t>VALIDIT</t>
    </r>
    <r>
      <rPr>
        <b/>
        <sz val="11"/>
        <color theme="0"/>
        <rFont val="Calibri"/>
        <family val="2"/>
      </rPr>
      <t>Á</t>
    </r>
    <r>
      <rPr>
        <b/>
        <sz val="11"/>
        <color theme="0"/>
        <rFont val="Calibri"/>
        <family val="2"/>
        <scheme val="minor"/>
      </rPr>
      <t xml:space="preserve"> OMOLOGAZIONE</t>
    </r>
  </si>
  <si>
    <t>Codice tipo veicolo</t>
  </si>
  <si>
    <t>Descrizione tipo veicolo</t>
  </si>
  <si>
    <t>Codice + Descrizione</t>
  </si>
  <si>
    <t>tipo operaz.</t>
  </si>
  <si>
    <t>descrizione</t>
  </si>
  <si>
    <t>Codice combustibile</t>
  </si>
  <si>
    <t>Descrizione combustibile</t>
  </si>
  <si>
    <t>Codice freno</t>
  </si>
  <si>
    <t>Descrizione freno</t>
  </si>
  <si>
    <t>tipi servosterzo</t>
  </si>
  <si>
    <t>Codice nazionalità</t>
  </si>
  <si>
    <t>Descrizione</t>
  </si>
  <si>
    <t>dispositivo antiparticolato</t>
  </si>
  <si>
    <t>Limitatore di velocità</t>
  </si>
  <si>
    <t>codice ABS</t>
  </si>
  <si>
    <t>motivazione della scelta</t>
  </si>
  <si>
    <t>motore TEMPI</t>
  </si>
  <si>
    <t>Fuoristrada</t>
  </si>
  <si>
    <t>Codice cambio</t>
  </si>
  <si>
    <t>Codice categ.</t>
  </si>
  <si>
    <t>descrizione categoria internazionale</t>
  </si>
  <si>
    <t>Codice</t>
  </si>
  <si>
    <t>Tipo di omologazione</t>
  </si>
  <si>
    <t>Compatibilità con tipo veicolo</t>
  </si>
  <si>
    <t>Codice direttiva CEE</t>
  </si>
  <si>
    <t>EURO</t>
  </si>
  <si>
    <t>Descrizione direttiva cee</t>
  </si>
  <si>
    <t>Sigla riferimento direttiva cee</t>
  </si>
  <si>
    <t>Validità utilizzo direttiva CEE</t>
  </si>
  <si>
    <t>Codice asteriscata</t>
  </si>
  <si>
    <t>Formato</t>
  </si>
  <si>
    <t>Formato convertito per ricerca separatori</t>
  </si>
  <si>
    <t>Lunghezza campo 1</t>
  </si>
  <si>
    <t>Lunghezza campo 2</t>
  </si>
  <si>
    <t>Lunghezza campo 3</t>
  </si>
  <si>
    <t>Lunghezza campo 4</t>
  </si>
  <si>
    <t>Lunghezza campo 5</t>
  </si>
  <si>
    <t>N. decimale campo 1</t>
  </si>
  <si>
    <t>N. decimale campo 2</t>
  </si>
  <si>
    <t>N. decimale campo 3</t>
  </si>
  <si>
    <t>N. decimale campo 4</t>
  </si>
  <si>
    <t>N. decimale campo 5</t>
  </si>
  <si>
    <t>Blocco 1</t>
  </si>
  <si>
    <t>Blocco 2</t>
  </si>
  <si>
    <t>Blocco 3</t>
  </si>
  <si>
    <t>Blocco 4</t>
  </si>
  <si>
    <t>Blocco 5</t>
  </si>
  <si>
    <t>Blocco 6</t>
  </si>
  <si>
    <t>Descrizione (senza virgole)</t>
  </si>
  <si>
    <t>Codice Validità</t>
  </si>
  <si>
    <t>A</t>
  </si>
  <si>
    <t>AUTOVEICOLO</t>
  </si>
  <si>
    <t>II</t>
  </si>
  <si>
    <t>G-M</t>
  </si>
  <si>
    <t>GASOLIO - METANO</t>
  </si>
  <si>
    <t>ANT. IDRAUL.POST. MEC.</t>
  </si>
  <si>
    <t xml:space="preserve">  </t>
  </si>
  <si>
    <t xml:space="preserve"> </t>
  </si>
  <si>
    <t xml:space="preserve">    </t>
  </si>
  <si>
    <t xml:space="preserve">   </t>
  </si>
  <si>
    <t/>
  </si>
  <si>
    <t xml:space="preserve">L1 </t>
  </si>
  <si>
    <t>VEICOLI A DUE RUOTE LA CILINDRATA DEL CUI MOTORE (SE SI TRATTA DI MOTORE TERMICO) NON SUPERA I 50 CC E LA CUI VELOCIT@ MASSIMA DI COSTRUZIONE (QUALUNQUE SIA IL SISTEMA DI PROPULSIONE) NON SUPERA I 50 KM/H</t>
  </si>
  <si>
    <t>EU</t>
  </si>
  <si>
    <t>ESEMPLARE UNICO</t>
  </si>
  <si>
    <t xml:space="preserve">ZZ </t>
  </si>
  <si>
    <t>M</t>
  </si>
  <si>
    <t>MOTOVEICOLO</t>
  </si>
  <si>
    <t>VR</t>
  </si>
  <si>
    <t>VARIAZIONE</t>
  </si>
  <si>
    <t>G-G</t>
  </si>
  <si>
    <t>GASOLIO - GPL</t>
  </si>
  <si>
    <t>B</t>
  </si>
  <si>
    <t>IDRAUL.SERB.PRESS.</t>
  </si>
  <si>
    <t>IDRAULICO</t>
  </si>
  <si>
    <t>I</t>
  </si>
  <si>
    <t>Italia</t>
  </si>
  <si>
    <t>S</t>
  </si>
  <si>
    <t>SI</t>
  </si>
  <si>
    <t>C</t>
  </si>
  <si>
    <t>CONFORME ART. 5 D.M. N.RO 341 DEL 02/06/1992</t>
  </si>
  <si>
    <t>F</t>
  </si>
  <si>
    <t>MEC</t>
  </si>
  <si>
    <t>MECCANICO</t>
  </si>
  <si>
    <t xml:space="preserve">L2 </t>
  </si>
  <si>
    <t>VEICOLI A TRE RUOTE LA CILINDRATA DEL CUI MOTORE (SE SI TRATTA DI MOTORE TERMICO) NON SUPERA I 50 CC E LA CUI VELOCIT@ MASSIMA DI COSTRUZIONE (QUALUNQUE SIA IL SISTEMA DI PROPULSIONE) NON SUPERA I 50 KM/H</t>
  </si>
  <si>
    <t>OA</t>
  </si>
  <si>
    <t>OMOLOGAZIONE EUROPEA (PER I VEICOLI APPARTENENTI ALLA CATEGORIA M1 -CICLOMOTORI / MOTO)</t>
  </si>
  <si>
    <t>4K</t>
  </si>
  <si>
    <t>CASSONE</t>
  </si>
  <si>
    <t>X3</t>
  </si>
  <si>
    <t>CONFORME ALLA DIRETTIVA 2000/25/CE - FASE IV</t>
  </si>
  <si>
    <t>2000/25/CE</t>
  </si>
  <si>
    <t>*ART10</t>
  </si>
  <si>
    <t>*ART10=$$$*</t>
  </si>
  <si>
    <t>VEICOLO E C C E Z I O N A L E PUO` CIRCOLARE SOLO CON L`AUTORIZZAZIONE DI CUI ALL`ART. 10 DEL T. U.</t>
  </si>
  <si>
    <t>T</t>
  </si>
  <si>
    <t>MACCHINA AGRICOLA SEMOVENTE MUNITA DI ALMENO 2 ASSI</t>
  </si>
  <si>
    <t>VV</t>
  </si>
  <si>
    <t>VISUALIZZAZIONE</t>
  </si>
  <si>
    <t xml:space="preserve">B  </t>
  </si>
  <si>
    <t>BENZINA</t>
  </si>
  <si>
    <t>ANT. MEC. POST. IDRAUL.</t>
  </si>
  <si>
    <t>ELETTRICO</t>
  </si>
  <si>
    <t>E</t>
  </si>
  <si>
    <t>Estero</t>
  </si>
  <si>
    <t>J</t>
  </si>
  <si>
    <t>NON CONFORME ALL'ART. 5 D.M. N.RO 341 DEL 02/06/1992, CON VINCOLO DI MASSA MASSIMA RIMORCHIABILE NON SUPERIORE A 10.000 KG</t>
  </si>
  <si>
    <t>AUT</t>
  </si>
  <si>
    <t>AUTOMATICO</t>
  </si>
  <si>
    <t xml:space="preserve">L3 </t>
  </si>
  <si>
    <t>VEICOLI A DUE RUOTE LA CILINDRATA DEL CUI MOTORE (SE SI TRATTA DI MOTORE TERMICO) SUPERA I 50 CC O LA CUI VELOCIT@ MASSIMA DI COSTRUZIONE (QUALUNQUE SIA IL SISTEMA DI PROPULSIONE) NON SUPERA I 50 KM/H</t>
  </si>
  <si>
    <t>OE</t>
  </si>
  <si>
    <t>OMOLOGAZIONE EUROPEA</t>
  </si>
  <si>
    <t>4P</t>
  </si>
  <si>
    <t>PIANALE</t>
  </si>
  <si>
    <t>WN</t>
  </si>
  <si>
    <t>CONFORME ALLA DIRETTIVA 2000/25/CE -FASE I</t>
  </si>
  <si>
    <t>2000/25/CE (I)</t>
  </si>
  <si>
    <t>*CONSM</t>
  </si>
  <si>
    <t>*CONSM=####=####=####*</t>
  </si>
  <si>
    <t>CONSUMO IN LITRI/100 KM PERCORSO URBANO ####; EXTRAURBANO ####; COMBINATO ####.</t>
  </si>
  <si>
    <t>CONSUMO IN LITRI/100 KM PERCORSO URBANO ##,##; EXTRAURBANO ##,##; COMBINATO ##,##.</t>
  </si>
  <si>
    <t>N</t>
  </si>
  <si>
    <t>RIMORCHIO AGRICOLO</t>
  </si>
  <si>
    <t>AA</t>
  </si>
  <si>
    <t>ANNULLAMENTO</t>
  </si>
  <si>
    <t>B-O</t>
  </si>
  <si>
    <t>BENZINA/OLIO</t>
  </si>
  <si>
    <t>D</t>
  </si>
  <si>
    <t>IDR./SERVOFR/DEPRESS</t>
  </si>
  <si>
    <t>Z</t>
  </si>
  <si>
    <t>VEICOLO NON SOGGETTO AI VINCOLI IMPOSTI DALL' ART. 5 D.M. N.RO 341 DEL 02/06/1992</t>
  </si>
  <si>
    <t>RID</t>
  </si>
  <si>
    <t>CON RIDUTTORE</t>
  </si>
  <si>
    <t xml:space="preserve">L4 </t>
  </si>
  <si>
    <t>VEICOLI A TRE RUOTE ASIMMETRICHE RISPETTO ALL'ASSE LONGITUDINALE MEDIANO, LA CILINDRATA DEL CUI MOTORE (SE SI TRATTA DI MOTORE TERMICO) SUPERA I 50 CC O LA CUI VELOCIT@ MASSIMA DI COSTRUZIONE (QUALUNQUE SIA IL SISTEMA DI PROPULSIONE) NON SUPERA I 50 KM/H (MOTOCICLI CON CARROZZETTA LATERALE)</t>
  </si>
  <si>
    <t>OK</t>
  </si>
  <si>
    <t>OMOLOGAZIONE VECCHI MODELLI</t>
  </si>
  <si>
    <t>4R</t>
  </si>
  <si>
    <t>CASSONE RIBALTABILE</t>
  </si>
  <si>
    <t>WO</t>
  </si>
  <si>
    <t>CONFORME ALLA DIRETTIVA 2000/25/CE -FASE II</t>
  </si>
  <si>
    <t>2000/25/CE (II)</t>
  </si>
  <si>
    <t>*CONSU</t>
  </si>
  <si>
    <t>*CONSU=####=####=####*</t>
  </si>
  <si>
    <t>CONSUMO IN LITRI / 100 KM PERCORSO URBANO #### A 90 KM/H ####; A 120 KM/H ####.</t>
  </si>
  <si>
    <t>CONSUMO IN LITRI / 100 KM PERCORSO URBANO ##,## A 90 KM/H ##,##; A 120 KM/H ##,##.</t>
  </si>
  <si>
    <t>X</t>
  </si>
  <si>
    <t>V</t>
  </si>
  <si>
    <t>MACCHINA AGRICOLA OPERATRICE</t>
  </si>
  <si>
    <t>B-W</t>
  </si>
  <si>
    <t>BENZINA/WANKEL</t>
  </si>
  <si>
    <t>IDRAUL.SERVOFR PRESS</t>
  </si>
  <si>
    <t>VEICOLO NON FORNITO DI SISTEMA ABS ANCHE SE LE SUE CARATTERISTICHE RICHIEDONO LA PRESENZA DI TALE SISTEMA. (L'OMOLOGAZIONE IN QUESTO CASO NON SARA' UTILIZZATA PER L'IMMATRICOLAZIONE)</t>
  </si>
  <si>
    <t>MLT</t>
  </si>
  <si>
    <t>CON MOLTIPLICATORE</t>
  </si>
  <si>
    <t xml:space="preserve">L5 </t>
  </si>
  <si>
    <t>VEICOLI A TRE RUOTE  SIMMETRICHE RISPETTO ALL'ASSE LONGITUDINALE MEDIANO, LA CILINDRATA DEL CUI MOTORE (SE SI TRATTA DI MOTORE TERMICO) SUPERA I 50 CC O LA CUI VELOCIT@ MASSIMA DI COSTRUZIONE (QUALUNQUE SIA IL SISTEMA DI PROPULSIONE) NON SUPERA I 50 KM/H (MOTOCICLI CON CARROZZETTA LATERALE)</t>
  </si>
  <si>
    <t>OL</t>
  </si>
  <si>
    <t>OMOLOGAZIONE LOCALE</t>
  </si>
  <si>
    <t>4T</t>
  </si>
  <si>
    <t>CABINA CHIUSA CON TELAIO</t>
  </si>
  <si>
    <t>WL</t>
  </si>
  <si>
    <t>CONFORME ALLA DIRETTIVA 97/68/CE - FASE I</t>
  </si>
  <si>
    <t>97/68/CE (I)</t>
  </si>
  <si>
    <t>*MASSA</t>
  </si>
  <si>
    <t>*MASSA=####*</t>
  </si>
  <si>
    <t>MASSA A VUOTO = KG ####</t>
  </si>
  <si>
    <t>CICLOMOTORE</t>
  </si>
  <si>
    <t>ELE</t>
  </si>
  <si>
    <t>ANT MEC D D/POST. IDR</t>
  </si>
  <si>
    <t>CNV</t>
  </si>
  <si>
    <t>CON CONVERTITORE</t>
  </si>
  <si>
    <t xml:space="preserve">M1 </t>
  </si>
  <si>
    <t>VEICOLI A MOTORE DESTINATI AL TRASPORTO DI PERSONE  AVENTI AL MASSIMO OTTO POSTI A SEDERE OLTRE AL SEDILE DEL CONDUCENTE.</t>
  </si>
  <si>
    <t>OM</t>
  </si>
  <si>
    <t>OMOLOGAZIONE NAZIONALE</t>
  </si>
  <si>
    <t>A0</t>
  </si>
  <si>
    <t>PER USO PRIVATO</t>
  </si>
  <si>
    <t>WM</t>
  </si>
  <si>
    <t>CONFORME ALLA DIRETTIVA 97/68/CE - FASE II</t>
  </si>
  <si>
    <t>97/68/CE (II)</t>
  </si>
  <si>
    <t>*PASSO</t>
  </si>
  <si>
    <t>*PASSO=####*</t>
  </si>
  <si>
    <t>FILOVEICOLO</t>
  </si>
  <si>
    <t xml:space="preserve">G  </t>
  </si>
  <si>
    <t>GASOLIO</t>
  </si>
  <si>
    <t>G</t>
  </si>
  <si>
    <t>ANT IDR D D/POST. MEC</t>
  </si>
  <si>
    <t>OVD</t>
  </si>
  <si>
    <t>OVER DRIVE</t>
  </si>
  <si>
    <t xml:space="preserve">M2 </t>
  </si>
  <si>
    <t>VEICOLI A MOTORE DESTINATI AL TRASPORTO DI PERSONE, AVENTI PIY DI OTTO POSTI A SEDERE OLTRE AL SEDILE DEL CONDUCENTE E MASSA MASSIMA NON SUPERIORE  A 5 T.</t>
  </si>
  <si>
    <t>RT</t>
  </si>
  <si>
    <t>RICONOSCIMENTO TECNICO</t>
  </si>
  <si>
    <t>A1</t>
  </si>
  <si>
    <t>PER NOLEGGIO</t>
  </si>
  <si>
    <t>A84</t>
  </si>
  <si>
    <t>RISP REG UE 2016/427 J (EURO 5B)</t>
  </si>
  <si>
    <t>2016/427</t>
  </si>
  <si>
    <t>*PMA2A</t>
  </si>
  <si>
    <t>*PMA2A=#####=#####*</t>
  </si>
  <si>
    <t>MASSE MAX AMMESSE-ASSE ANT.KG.##### ASSE POST.KG.#####</t>
  </si>
  <si>
    <t>R</t>
  </si>
  <si>
    <t>RIMORCHIO</t>
  </si>
  <si>
    <t xml:space="preserve">GP </t>
  </si>
  <si>
    <t>GPL</t>
  </si>
  <si>
    <t>H</t>
  </si>
  <si>
    <t>ANT MEC D D/POST. MEC</t>
  </si>
  <si>
    <t xml:space="preserve">M3 </t>
  </si>
  <si>
    <t>VEICOLI A MOTORE DESTINATI AL TRASPORTO DI PERSONE, AVENTI PIY DI OTTO POSTI A SEDERE OLTRE AL SEDILE DEL CONDUCENTE E MASSA MASSIMA SUPERIORE  A 5 T.</t>
  </si>
  <si>
    <t>SE</t>
  </si>
  <si>
    <t>VERBALE  APPROVAZIONE TECNICO SEMIRIMORCHIO</t>
  </si>
  <si>
    <t>A2</t>
  </si>
  <si>
    <t>TIPO URBANO</t>
  </si>
  <si>
    <t>A85</t>
  </si>
  <si>
    <t>RSP REG UE 2016/646 W (EURO 6B)</t>
  </si>
  <si>
    <t>2016/646</t>
  </si>
  <si>
    <t>*PMA3A</t>
  </si>
  <si>
    <t>*PMA3A=#####=#####=#####*</t>
  </si>
  <si>
    <t>MASSE MAX AMMESSE-ASSE 1-KG. ##### ASSE 2-KG. ##### ASSE 3-KG. #####</t>
  </si>
  <si>
    <t>U</t>
  </si>
  <si>
    <t>MACCHINA AGRICOLA SEMOVENTE AD 1 ASSE</t>
  </si>
  <si>
    <t>BENZINA/GPL</t>
  </si>
  <si>
    <t xml:space="preserve">N1 </t>
  </si>
  <si>
    <t>VEICOLI A MOTORE DESTINATI AL TRASPORTO DI MERCI, AVENTI MASSA MASSIMA NON SUPERIORE A 3,5 T.</t>
  </si>
  <si>
    <t>SK</t>
  </si>
  <si>
    <t>OMOLOGAZIONE VECCHI MODELLI SEMIRIMORCHIO</t>
  </si>
  <si>
    <t>A3</t>
  </si>
  <si>
    <t>TIPO INTERURBANO</t>
  </si>
  <si>
    <t>EURO0</t>
  </si>
  <si>
    <t>*PMA4A</t>
  </si>
  <si>
    <t>*PMA4A=#####=#####=#####=#####*</t>
  </si>
  <si>
    <t>MASSE MAX AMMESSE-ASSE 1-KG.##### ; ASSE 2-KG. ##### ASSE 3-KG. ##### ; ASSE 4-KG. #####</t>
  </si>
  <si>
    <t>MACCHINA AGRICOLA OPERATRICE TRAINATA</t>
  </si>
  <si>
    <t xml:space="preserve">M  </t>
  </si>
  <si>
    <t>BENZINA/METANO</t>
  </si>
  <si>
    <t>IDR CON O SENZA SERV</t>
  </si>
  <si>
    <t xml:space="preserve">N2 </t>
  </si>
  <si>
    <t>VEICOLI A MOTORE DESTINATI AL TRASPORTO DI MERCI, AVENTI MASSA MASSIMA  SUPERIORE A 3,5 T. MA NON SUPERIORE A 12 T.</t>
  </si>
  <si>
    <t>SL</t>
  </si>
  <si>
    <t>OMOLOGAZIONE LOCALE SEMIRIMORCHIO</t>
  </si>
  <si>
    <t>A4</t>
  </si>
  <si>
    <t>GRAN TURISMO O INTERNAZIONALE</t>
  </si>
  <si>
    <t>NON SUPERA IL 50% DELLE EMIS. 83/351CEE</t>
  </si>
  <si>
    <t>83/351 CEE</t>
  </si>
  <si>
    <t>*RIMO01</t>
  </si>
  <si>
    <t>*RIMO1=####=#######################*</t>
  </si>
  <si>
    <t>Y</t>
  </si>
  <si>
    <t>RIMORCHIO AGRICOLO CON MASSA COMPLESSIVA A PIENO CARICO NON SUPERIORE A 1,5 TONNELLATE</t>
  </si>
  <si>
    <t xml:space="preserve">ME </t>
  </si>
  <si>
    <t>METANO</t>
  </si>
  <si>
    <t>K</t>
  </si>
  <si>
    <t>INTEGRALE IDRAULICO</t>
  </si>
  <si>
    <t xml:space="preserve">N3 </t>
  </si>
  <si>
    <t>VEICOLI A MOTORE DESTINATI AL TRASPORTO DI MERCI, AVENTI MASSA MASSIMA  SUPERIORE A 12 T.</t>
  </si>
  <si>
    <t>SM</t>
  </si>
  <si>
    <t>OMOLOGAZIONE NAZIONALE SEMIRIMORCHIO</t>
  </si>
  <si>
    <t>A5</t>
  </si>
  <si>
    <t>SUBURBANA</t>
  </si>
  <si>
    <t>A2+</t>
  </si>
  <si>
    <t>NON SUPERA IL 50% DELLE EMIS. 83/351CEE CON CATALIZZATORE</t>
  </si>
  <si>
    <t>*RIMO2</t>
  </si>
  <si>
    <t>*RIMO2=####=#######################*</t>
  </si>
  <si>
    <t>MACCHINA OPERATRICE TRAINATA</t>
  </si>
  <si>
    <t>MSC</t>
  </si>
  <si>
    <t>MISCELA</t>
  </si>
  <si>
    <t>L</t>
  </si>
  <si>
    <t>ANT IDR D D/POST. IDR</t>
  </si>
  <si>
    <t xml:space="preserve">O1 </t>
  </si>
  <si>
    <t>RIMORCHI AVENTI MASSA MASSIMA NON SUPERIORE A 0,75 T.</t>
  </si>
  <si>
    <t>ST</t>
  </si>
  <si>
    <t>RICONOSCIMENTO TECNICO SEMIRIMORCHIO</t>
  </si>
  <si>
    <t>A6</t>
  </si>
  <si>
    <t>AUTOSNODATO TIPO URBANO</t>
  </si>
  <si>
    <t>A2-</t>
  </si>
  <si>
    <t>NON SUPERA IL 50% DELLE EMIS. 83/351CEE SULL'INQUINAMENTO</t>
  </si>
  <si>
    <t>*SOLL2</t>
  </si>
  <si>
    <t>*SOLL2*</t>
  </si>
  <si>
    <t>AUTOVEICOLO MUNITO DI DISPOSITIVO PER SOLLEVAMENTO DEL SECONDO ASSE. L`USO DEL DISPOSITIVO E`AMMESSO SOLO PER L`AVVIAMENTO DEL VEICOLO NELLA MARCIA FUORI STRADA.</t>
  </si>
  <si>
    <t>P</t>
  </si>
  <si>
    <t>MACCHINA OPERATRICE SEMOVENTE</t>
  </si>
  <si>
    <t xml:space="preserve">P  </t>
  </si>
  <si>
    <t>PETROLIO</t>
  </si>
  <si>
    <t xml:space="preserve">O2 </t>
  </si>
  <si>
    <t>RIMORCHI AVENTI MASSA MASSIMA SUPERIORE A 0,75 T. MA NON SUPERIORE A 3,5 T.</t>
  </si>
  <si>
    <t>SU</t>
  </si>
  <si>
    <t>ESEMPLARE UNICO SEMIRIMORCHIO</t>
  </si>
  <si>
    <t>A7</t>
  </si>
  <si>
    <t>AUTOSNODATO TIPO INTERURBANO</t>
  </si>
  <si>
    <t>RISPETTA LA DIRETTIVA 83/351 CEE</t>
  </si>
  <si>
    <t>*SOLL3</t>
  </si>
  <si>
    <t>*SOLL3*</t>
  </si>
  <si>
    <t>AUTOVEICOLO MUNITO DI DISPOSITIVO PER SOLLEVAMENTO DEL TERZO ASSE. L`USO DEL DISPOSITIVO E`AMMESSO SOLO PER L`AVVIAMENTO DEL VEICOLO NELLA MARCIA FUORI STRADA.</t>
  </si>
  <si>
    <t>MACCHINA OPERATRICE NON CIRCOLANTE</t>
  </si>
  <si>
    <t>B-E</t>
  </si>
  <si>
    <t>IBRIDO BENZINA/ELETTRICO</t>
  </si>
  <si>
    <t>SENZA FRENO DI SERVIZIO</t>
  </si>
  <si>
    <t xml:space="preserve">O3 </t>
  </si>
  <si>
    <t>RIMORCHI AVENTI MASSA MASSIMA SUPERIORE A 3,5 T. MA NON SUPERIORE A 10 T.</t>
  </si>
  <si>
    <t>VE</t>
  </si>
  <si>
    <t>VERBALE  APPROVAZIONE TECNICO</t>
  </si>
  <si>
    <t>A8</t>
  </si>
  <si>
    <t>AUTOSNODATO TIPO SUBURBANO</t>
  </si>
  <si>
    <t>A +</t>
  </si>
  <si>
    <t>RISPETTA LA DIRETTIVA 83/351 CEE CON CATALIZZATORE</t>
  </si>
  <si>
    <t>*SOSPE=1</t>
  </si>
  <si>
    <t>*SOSPE=1*</t>
  </si>
  <si>
    <t>SOSP.ASSE/I MOTORE/I-PNEUMATICA</t>
  </si>
  <si>
    <t>G-E</t>
  </si>
  <si>
    <t>IBRIDO GASOLIO/ELETTRICO</t>
  </si>
  <si>
    <t>PNEUMATICO</t>
  </si>
  <si>
    <t xml:space="preserve">O4 </t>
  </si>
  <si>
    <t>RIMORCHI AVENTI MASSA MASSIMA SUPERIORE A 10 T.</t>
  </si>
  <si>
    <t>OX</t>
  </si>
  <si>
    <t>OMOLOGAZIONE COMUNITARIA TRATTORI AGRICOLI E FORESTALI A RUOTE</t>
  </si>
  <si>
    <t>A9</t>
  </si>
  <si>
    <t>AUTOSNODATO AD USO PRIVATO</t>
  </si>
  <si>
    <t>A -</t>
  </si>
  <si>
    <t>RISPETTA LA DIRETTIVA 83/351 CEE SULL'INQUINAMENTO</t>
  </si>
  <si>
    <t>*SOSPE=2</t>
  </si>
  <si>
    <t>*SOSPE=2*</t>
  </si>
  <si>
    <t>SOSP.ASSE/I MOTORE/I-EQUI.(ART62CDS)</t>
  </si>
  <si>
    <t>BET</t>
  </si>
  <si>
    <t>BENZINA/ETANOLO</t>
  </si>
  <si>
    <t>Q</t>
  </si>
  <si>
    <t>ELETT/IDR AD INERZIA</t>
  </si>
  <si>
    <t>M1G</t>
  </si>
  <si>
    <t>VEICOLI A MOTORE DESTINATI AL TRASPORTO DI PERSONE  AVENTI AL MASSIMO OTTO POSTI A SEDERE OLTRE AL SEDILE DEL CONDUCENTE. FUORISTRADA</t>
  </si>
  <si>
    <t>SS</t>
  </si>
  <si>
    <t>OMOLOGAZIONE EUROPEA SEMIRIMORCHIO</t>
  </si>
  <si>
    <t>BERLINA</t>
  </si>
  <si>
    <t>RISPETTA LA DIRETTIVA 88/436 CEE</t>
  </si>
  <si>
    <t>88/436 CEE</t>
  </si>
  <si>
    <t>*SOSPE=3</t>
  </si>
  <si>
    <t>*SOSPE=3*</t>
  </si>
  <si>
    <t>SOSP.ASSE/I MOTORE/I-MECCANICA</t>
  </si>
  <si>
    <t>IDROPNEUMATICO</t>
  </si>
  <si>
    <t>N1G</t>
  </si>
  <si>
    <t>VEICOLI A MOTORE DESTINATI AL TRASPORTO DI MERCI, AVENTI MASSA MASSIMA NON SUPERIORE A 3,5 T. FUORISTRADA</t>
  </si>
  <si>
    <t>SX</t>
  </si>
  <si>
    <t>OMOLOGAZIONE COMUNITARIA SEMIRIMORCHIO</t>
  </si>
  <si>
    <t>AB</t>
  </si>
  <si>
    <t>DUE VOLUMI</t>
  </si>
  <si>
    <t>C +</t>
  </si>
  <si>
    <t>RISPETTA LA DIRETTIVA 88/436 CEE CON CATALIZZATORE</t>
  </si>
  <si>
    <t>*SOSPE=4</t>
  </si>
  <si>
    <t>*SOSPE=4*</t>
  </si>
  <si>
    <t>SOSP.ASSE/I MOTORE/I IDRAULICA</t>
  </si>
  <si>
    <t>IDRAULI/SERVOFRENO</t>
  </si>
  <si>
    <t xml:space="preserve">L6 </t>
  </si>
  <si>
    <t>QUADRICICLO LEGGERO</t>
  </si>
  <si>
    <t>OB</t>
  </si>
  <si>
    <t>OMOLOGAZIONE COMUNITARIA PER CATEG. N1 (AUTOVEICOLI TRASPORTO COSE COMPLETI E INCOMPLETI)</t>
  </si>
  <si>
    <t>AC</t>
  </si>
  <si>
    <t>FAMILIARE</t>
  </si>
  <si>
    <t>C -</t>
  </si>
  <si>
    <t>RISPETTA LA DIRETTIVA 88/436 CEE SULL'INQUINAMENTO</t>
  </si>
  <si>
    <t>*SOSPE=5</t>
  </si>
  <si>
    <t>*SOSPE=5*</t>
  </si>
  <si>
    <t>SOSP.ASSE/I MOTORE/I - PNEUMATICHE O EQUIVALENTI</t>
  </si>
  <si>
    <t>MEC.COMANDO PNEUM</t>
  </si>
  <si>
    <t xml:space="preserve">L7 </t>
  </si>
  <si>
    <t>QUADRICICLO DIVERSO DAL LEGGERO</t>
  </si>
  <si>
    <t>OC</t>
  </si>
  <si>
    <t>OMOLOGAZIONE COMUNITARIA PER CATEG. N2/N3 (AUTOVEICOLI TRASPORTO COSE COMPLETI E INCOMPLETI)</t>
  </si>
  <si>
    <t>AD</t>
  </si>
  <si>
    <t>COUPE'</t>
  </si>
  <si>
    <t>RISPETTA LA DIRETTIVA 88/76 CEE</t>
  </si>
  <si>
    <t>88/76 CEE</t>
  </si>
  <si>
    <t>*SOVE2</t>
  </si>
  <si>
    <t>*SOVE2=###*</t>
  </si>
  <si>
    <t>AUTOVEICOLO MUNITO DI DISPOSITIVO PER SOLLEVAMENTO DEL SECONDO ASSE. L`USO DEL DISPOSITIVO E`AMMESSO SOLO PER L`AVVIAMENTO DEL VEICOLO NELLA MARCIA FUORI STRADA.A VEL.KM/H ###</t>
  </si>
  <si>
    <t>AUTOVEICOLO MUNITO DI DISPOSITIVO PER SOLLEVAMENTO DEL SECONDO ASSE. L`USO DEL DISPOSITIVO E`AMMESSO SOLO PER L`AVVIAMENTO DEL VEICOLO NELLA MARCIA FUORI STRADA.A VEL.KM/H ##,#</t>
  </si>
  <si>
    <t>ELETTROMAGNETICO</t>
  </si>
  <si>
    <t>M2G</t>
  </si>
  <si>
    <t>VEICOLI A MOTORE DESTINATI AL TRASPORTO DI PERSONE, AVENTI PIY DI OTTO POSTI A SEDERE OLTRE AL SEDILE DEL CONDUCENTE E MASSA MASSIMA NON SUPERIORE  A 5 T. FUORISTRADA</t>
  </si>
  <si>
    <t>OD</t>
  </si>
  <si>
    <t>OMOLOGAZIONE COMUNITARIA PER CATEG. M2/M3 (AUTOBUS)</t>
  </si>
  <si>
    <t>AE</t>
  </si>
  <si>
    <t>DECAPPOTTABILE</t>
  </si>
  <si>
    <t>B +</t>
  </si>
  <si>
    <t>RISPETTA LA DIRETTIVA 88/76 CEE CON CATALIZZATORE</t>
  </si>
  <si>
    <t>*SOVE3</t>
  </si>
  <si>
    <t>*SOVE3=###*</t>
  </si>
  <si>
    <t>AUTOVEICOLO MUNITO DI DISPOSITIVO PER SOLLEVAMENTO DEL TERZO ASSE. L`USO DEL DISPOSITIVO E`AMMESSO SOLO PER L`AVVIAMENTO DEL VEICOLO NELLA MARCIA FUORI STRADA.A VEL.KM/H ###</t>
  </si>
  <si>
    <t>AUTOVEICOLO MUNITO DI DISPOSITIVO PER SOLLEVAMENTO DEL TERZO ASSE. L`USO DEL DISPOSITIVO E`AMMESSO SOLO PER L`AVVIAMENTO DEL VEICOLO NELLA MARCIA FUORI STRADA.A VEL.KM/H ##,#</t>
  </si>
  <si>
    <t>IDR COMANDO ELETTR</t>
  </si>
  <si>
    <t>M3G</t>
  </si>
  <si>
    <t>VEICOLI A MOTORE DESTINATI AL TRASPORTO DI PERSONE, AVENTI PIY DI OTTO POSTI A SEDERE OLTRE AL SEDILE DEL CONDUCENTE E MASSA MASSIMA SUPERIORE  A 5 T. FUORISTRADA</t>
  </si>
  <si>
    <t>OR</t>
  </si>
  <si>
    <t>OMOLOGAZIONE COMUNITARIA PER CATEG. O (RIMORCHI TRASPORTO COSE COMPLETI E INCOMPLETI)</t>
  </si>
  <si>
    <t>AF</t>
  </si>
  <si>
    <t>VEICOLO MULTIUSO</t>
  </si>
  <si>
    <t>B -</t>
  </si>
  <si>
    <t>RISPETTA LA DIRETTIVA 88/76 CEE SULL'INQUINAMENTO</t>
  </si>
  <si>
    <t>*TRENO</t>
  </si>
  <si>
    <t>*TRENO=#####*</t>
  </si>
  <si>
    <t>MASSA MASSIMA TOTALE DELLE COMBINA- ZIONI VEICOLO+RIMORCHIO = KG #####.</t>
  </si>
  <si>
    <t>W</t>
  </si>
  <si>
    <t>INTEGR IDR/ANT IDR</t>
  </si>
  <si>
    <t>N2G</t>
  </si>
  <si>
    <t>VEICOLI A MOTORE DESTINATI AL TRASPORTO DI MERCI, AVENTI MASSA MASSIMA  SUPERIORE A 3,5 T. MA NON SUPERIORE A 12 T. FUORISTRADA</t>
  </si>
  <si>
    <t>AG</t>
  </si>
  <si>
    <t>FURGONE (M1)</t>
  </si>
  <si>
    <t>RISPETTA LA DIRETTIVA 88/77 CEE</t>
  </si>
  <si>
    <t>88/77 CEE</t>
  </si>
  <si>
    <t>IDR SERVOFRENO PRESS</t>
  </si>
  <si>
    <t>N3G</t>
  </si>
  <si>
    <t>VEICOLI A MOTORE DESTINATI AL TRASPORTO DI MERCI, AVENTI MASSA MASSIMA  SUPERIORE A 12 T. FUORISTRADA</t>
  </si>
  <si>
    <t>MINIBUS</t>
  </si>
  <si>
    <t>W +</t>
  </si>
  <si>
    <t>RISPETTA LA DIRETTIVA 88/77 CEE CON CATALIZZATORE</t>
  </si>
  <si>
    <t>IDRAULICO AD INERZIA</t>
  </si>
  <si>
    <t>AR</t>
  </si>
  <si>
    <t>MINISCUOLABUS</t>
  </si>
  <si>
    <t>W -</t>
  </si>
  <si>
    <t>RISPETTA LA DIRETTIVA 88/77 CEE SULL'INQUINAMENTO</t>
  </si>
  <si>
    <t>MECCANICO AD INERZIA</t>
  </si>
  <si>
    <t>AS</t>
  </si>
  <si>
    <t>SCUOLABUS</t>
  </si>
  <si>
    <t>RISPETTA LA DIRETTIVA 89/458 CEE</t>
  </si>
  <si>
    <t>89/458 CEE</t>
  </si>
  <si>
    <t>AT</t>
  </si>
  <si>
    <t>AUTOSNODATO DA NOLEGGIARE CON CONDUCENTE</t>
  </si>
  <si>
    <t>D +</t>
  </si>
  <si>
    <t>RISPETTA LA DIRETTIVA 89/458 CEE CON CATALIZZATORE</t>
  </si>
  <si>
    <t>B0</t>
  </si>
  <si>
    <t>CHIUSA</t>
  </si>
  <si>
    <t>D -</t>
  </si>
  <si>
    <t>RISPETTA LA DIRETTIVA 89/458 CEE SULL'INQUINAMENTO</t>
  </si>
  <si>
    <t>B1</t>
  </si>
  <si>
    <t>APERTA</t>
  </si>
  <si>
    <t>RISPETTA LA DIRETTIVA 89/491 CEE</t>
  </si>
  <si>
    <t>89/491 CEE</t>
  </si>
  <si>
    <t>B2</t>
  </si>
  <si>
    <t>CHIUSA CON TETTO APRIBILE</t>
  </si>
  <si>
    <t>E +</t>
  </si>
  <si>
    <t>RISPETTA LA DIRETTIVA 89/491 CEE CON CATALIZZATORE</t>
  </si>
  <si>
    <t>B3</t>
  </si>
  <si>
    <t>CHIUSA TIPO GIARDINETTA</t>
  </si>
  <si>
    <t>E -</t>
  </si>
  <si>
    <t>RISPETTA LA DIRETTIVA 89/491 CEE SULL'INQUINAMENTO</t>
  </si>
  <si>
    <t>B4</t>
  </si>
  <si>
    <t>CHIUSA TIPO GIARDINETTA CON TETTO APRIBILE</t>
  </si>
  <si>
    <t>RISPETTA LA DIRETTIVA 92/97 CEE</t>
  </si>
  <si>
    <t>B5</t>
  </si>
  <si>
    <t>CHIUSA TRASFORMABILE</t>
  </si>
  <si>
    <t>RISPETTA LA DIRETTIVA 93/116 CE</t>
  </si>
  <si>
    <t>B6</t>
  </si>
  <si>
    <t>CHIUSA 3 PORTE</t>
  </si>
  <si>
    <t>RISPETTA LA DIRETTIVA 95/54 CE</t>
  </si>
  <si>
    <t>B7</t>
  </si>
  <si>
    <t>CHIUSA 5 PORTE</t>
  </si>
  <si>
    <t>YR</t>
  </si>
  <si>
    <t>RISPETTA LA DIRETTIVA 97/24/CE CAP.9</t>
  </si>
  <si>
    <t>97/24CE</t>
  </si>
  <si>
    <t>B8</t>
  </si>
  <si>
    <t>CHIUSA STATION WAGON 2 PORTE</t>
  </si>
  <si>
    <t>RISPETTA LE DIRETTIVE 83/351-88/436 CEE</t>
  </si>
  <si>
    <t>B9</t>
  </si>
  <si>
    <t>CHIUSA STATION WAGON 4 PORTE</t>
  </si>
  <si>
    <t>AC+</t>
  </si>
  <si>
    <t>RISPETTA LE DIRETTIVE 83/351-88/436 CEE CON CATALIZZATORE</t>
  </si>
  <si>
    <t>BA</t>
  </si>
  <si>
    <t>AUTOCARRO</t>
  </si>
  <si>
    <t>AC-</t>
  </si>
  <si>
    <t>RISPETTA LE DIRETTIVE 83/351-88/436 CEE SULL'INQUINAMENTO</t>
  </si>
  <si>
    <t>BB</t>
  </si>
  <si>
    <t>FURGONE (N1-N2-N3)</t>
  </si>
  <si>
    <t>RISPETTA LE DIRETTIVE 83/351-88/76 CEE</t>
  </si>
  <si>
    <t>BC</t>
  </si>
  <si>
    <t>VEICOLO TRATTORE PER SEMIRIMORCHI</t>
  </si>
  <si>
    <t>AB+</t>
  </si>
  <si>
    <t>RISPETTA LE DIRETTIVE 83/351-88/76 CEE CON CATALIZZATORE</t>
  </si>
  <si>
    <t>BD</t>
  </si>
  <si>
    <t>VEICOLO TRATTORE PER RIMORCHI (TRATTORE STRADALE)</t>
  </si>
  <si>
    <t>AB-</t>
  </si>
  <si>
    <t>RISPETTA LE DIRETTIVE 83/351-88/76 CEE SULL'INQUINAMENTO</t>
  </si>
  <si>
    <t>BE</t>
  </si>
  <si>
    <t>FURGONE CON VANO DI CARICO APERTO</t>
  </si>
  <si>
    <t>RISPETTA LE DIRETTIVE 83/351-89/458 CEE</t>
  </si>
  <si>
    <t>BG</t>
  </si>
  <si>
    <t>AD+</t>
  </si>
  <si>
    <t>RISPETTA LE DIRETTIVE 83/351-89/458 CEE CON CATALIZZATORE</t>
  </si>
  <si>
    <t>BH</t>
  </si>
  <si>
    <t>CHIUSA 2 PORTE</t>
  </si>
  <si>
    <t>AD-</t>
  </si>
  <si>
    <t>RISPETTA LE DIRETTIVE 83/351-89/458 CEE SULL'INQUINAMENTO</t>
  </si>
  <si>
    <t>BL</t>
  </si>
  <si>
    <t>CHIUSA 4 PORTE</t>
  </si>
  <si>
    <t>RISPETTA LE DIRETTIVE 83/351-89/491 CEE</t>
  </si>
  <si>
    <t>BM</t>
  </si>
  <si>
    <t>AE+</t>
  </si>
  <si>
    <t>RISPETTA LE DIRETTIVE 83/351-89/491 CEE CON CATALIZZATORE</t>
  </si>
  <si>
    <t>BN</t>
  </si>
  <si>
    <t>AE-</t>
  </si>
  <si>
    <t>RISPETTA LE DIRETTIVE 83/351-89/491 CEE SULL'INQUINAMENTO</t>
  </si>
  <si>
    <t>BP</t>
  </si>
  <si>
    <t>CHIUSA TRASFORMABILE 2 PORTE</t>
  </si>
  <si>
    <t>CD</t>
  </si>
  <si>
    <t>RISPETTA LE DIRETTIVE 88/436-89/458 CEE</t>
  </si>
  <si>
    <t>BR</t>
  </si>
  <si>
    <t>CHIUSA TRASFORMABILE 4 PORTE</t>
  </si>
  <si>
    <t>CD+</t>
  </si>
  <si>
    <t>RISPETTA LE DIRETTIVE 88/436-89/458 CEE CON CATALIZZATORE</t>
  </si>
  <si>
    <t>BS</t>
  </si>
  <si>
    <t>BLINDATA</t>
  </si>
  <si>
    <t>CD-</t>
  </si>
  <si>
    <t>RISPETTA LE DIRETTIVE 88/436-89/458 CEE SULL'INQUINAMENTO</t>
  </si>
  <si>
    <t>BX</t>
  </si>
  <si>
    <t>TELAIO CABINATO O TELAIO COPERTO</t>
  </si>
  <si>
    <t>CE</t>
  </si>
  <si>
    <t>RISPETTA LE DIRETTIVE 88/436-89/491 CEE</t>
  </si>
  <si>
    <t>C0</t>
  </si>
  <si>
    <t>BOTTE KILOLITRICA PER TRASPORTO OLII MINERALI E CARBURANTI</t>
  </si>
  <si>
    <t>CE+</t>
  </si>
  <si>
    <t>RISPETTA LE DIRETTIVE 88/436-89/491 CEE CON CATALIZZATORE</t>
  </si>
  <si>
    <t>C1</t>
  </si>
  <si>
    <t>CISTERNA PER TRASPORTO OLII MINERALI E CARBURANTI</t>
  </si>
  <si>
    <t>CE-</t>
  </si>
  <si>
    <t>RISPETTA LE DIRETTIVE 88/436-89/491 CEE SULL'INQUINAMENTO</t>
  </si>
  <si>
    <t>C2</t>
  </si>
  <si>
    <t>CISTERNA PER TRASPORTO MERCI PERICOLOSE INFIAMMABILI NON DERIVATE DAL PETROLIO</t>
  </si>
  <si>
    <t>RISPETTA LE DIRETTIVE 88/76 - 88/436CEE</t>
  </si>
  <si>
    <t>C3</t>
  </si>
  <si>
    <t>CISTERNA PER TRASPORTO MERCI PERICOLOSE DI ORIGINE CHIMICA</t>
  </si>
  <si>
    <t>BC+</t>
  </si>
  <si>
    <t>RISPETTA LE DIRETTIVE 88/76 - 88/436CEE CON CATALIZZATORE</t>
  </si>
  <si>
    <t>C4</t>
  </si>
  <si>
    <t>CISTERNA PER TRASPORTO DI MERCI NON PERICOLOSE NON COMMESTIBILI</t>
  </si>
  <si>
    <t>BC-</t>
  </si>
  <si>
    <t>RISPETTA LE DIRETTIVE 88/76 - 88/436CEE SULL'INQUINAMENTO</t>
  </si>
  <si>
    <t>C5</t>
  </si>
  <si>
    <t>CISTERNA PER TRASPORTO DI MERCI COMMESTIBILI</t>
  </si>
  <si>
    <t>RISPETTA LE DIRETTIVE 88/76 - 89/458CEE</t>
  </si>
  <si>
    <t>C6</t>
  </si>
  <si>
    <t>CISTERNA PER TRASPORTO DI LATTE ALIMENTARE</t>
  </si>
  <si>
    <t>BD+</t>
  </si>
  <si>
    <t>RISPETTA LE DIRETTIVE 88/76 - 89/458CEE CON CATALIZZATORE</t>
  </si>
  <si>
    <t>C7</t>
  </si>
  <si>
    <t>CISTERNA PER TRASPORTO DI LATTE PER USO INDUSTRIALE</t>
  </si>
  <si>
    <t>BD-</t>
  </si>
  <si>
    <t>RISPETTA LE DIRETTIVE 88/76 - 89/458CEE SULL'INQUINAMENTO</t>
  </si>
  <si>
    <t>C8</t>
  </si>
  <si>
    <t>BETONIERA PER TRASPORTO CALCESTRUZZO DI CEMENTO</t>
  </si>
  <si>
    <t>RISPETTA LE DIRETTIVE 88/76 - 89/491CEE</t>
  </si>
  <si>
    <t>C9</t>
  </si>
  <si>
    <t>CISTERNE VERTICALI PER TRASPORTO PRODOTTI GRANULATI E PULVERULENTI</t>
  </si>
  <si>
    <t>BE+</t>
  </si>
  <si>
    <t>RISPETTA LE DIRETTIVE 88/76 - 89/491CEE CON CATALIZZATORE</t>
  </si>
  <si>
    <t>CA</t>
  </si>
  <si>
    <t>VEICOLO AD UN PIANO</t>
  </si>
  <si>
    <t>BE-</t>
  </si>
  <si>
    <t>RISPETTA LE DIRETTIVE 88/76 - 89/491CEE SULL'INQUINAMENTO</t>
  </si>
  <si>
    <t>CB</t>
  </si>
  <si>
    <t>VEICOLO A DUE PIANI</t>
  </si>
  <si>
    <t>DE</t>
  </si>
  <si>
    <t>RISPETTA LE DIRETTIVE 89/458-89/491 CEE</t>
  </si>
  <si>
    <t>CC</t>
  </si>
  <si>
    <t>AUTOSNODATO A UN PIANO</t>
  </si>
  <si>
    <t>DE+</t>
  </si>
  <si>
    <t>RISPETTA LE DIRETTIVE 89/458-89/491 CEE CON CATALIZZATORE</t>
  </si>
  <si>
    <t>AUTOARTICOLATO A DUE PIANI</t>
  </si>
  <si>
    <t>DE-</t>
  </si>
  <si>
    <t>RISPETTA LE DIRETTIVE 89/458-89/491 CEE SULL'INQUINAMENTO</t>
  </si>
  <si>
    <t>VEICOLO AD UN PIANO E PIANALE RIBASSATO</t>
  </si>
  <si>
    <t>LM</t>
  </si>
  <si>
    <t>RISPETTA LE DIRETTIVE 92/97/CEE - 93/116/CE</t>
  </si>
  <si>
    <t>CF</t>
  </si>
  <si>
    <t>VEICOLO A DUE PIANI E PIANALE RIBASSATO</t>
  </si>
  <si>
    <t>LP</t>
  </si>
  <si>
    <t>RISPETTA LE DIRETTIVE 92/97/CEE - 95/54/CE</t>
  </si>
  <si>
    <t>CG</t>
  </si>
  <si>
    <t>AUTOSNODATO AD UN PIANO E PIANALE RIBASSATO</t>
  </si>
  <si>
    <t>KM</t>
  </si>
  <si>
    <t>RISPETTA LE DIRETTIVE 92/97/CEE - 95/54/CE - 93/116/CE</t>
  </si>
  <si>
    <t>CH</t>
  </si>
  <si>
    <t>AUTOSNODATO A DUE PIANI E PIANALE RIBASSATO</t>
  </si>
  <si>
    <t>EURO1</t>
  </si>
  <si>
    <t>CONFORME 91/542 CEE PUNTO 6.2.1. -AALL. I D.M. 23.03.92</t>
  </si>
  <si>
    <t>91/54CEE -A</t>
  </si>
  <si>
    <t>CI</t>
  </si>
  <si>
    <t>VEICOLO A CIELO APERTO AD UN PIANO</t>
  </si>
  <si>
    <t>RISPETTA LA DIRETTIVA 91/441 CEE</t>
  </si>
  <si>
    <t>91/441 CEE</t>
  </si>
  <si>
    <t>CJ</t>
  </si>
  <si>
    <t>VEICOLO A CIELO APERTO A DUE PIANI</t>
  </si>
  <si>
    <t>CX</t>
  </si>
  <si>
    <t>TELAIO PER AUTOBUS</t>
  </si>
  <si>
    <t>F +</t>
  </si>
  <si>
    <t>RISPETTA LA DIRETTIVA 91/441 CEE CON CATALIZZATORE</t>
  </si>
  <si>
    <t>DA</t>
  </si>
  <si>
    <t>SEMIRIMORCHIO</t>
  </si>
  <si>
    <t>F -</t>
  </si>
  <si>
    <t>RISPETTA LA DIRETTIVA 91/441 CEE SULL'INQUINAMENTO</t>
  </si>
  <si>
    <t>RIMORCHIO A TIMONE</t>
  </si>
  <si>
    <t>RISPETTA LA DIRETTIVA 93/59 CEE</t>
  </si>
  <si>
    <t>93/59 CEE</t>
  </si>
  <si>
    <t>DC</t>
  </si>
  <si>
    <t>RIMORCHIO AD ASSE CENTRALE</t>
  </si>
  <si>
    <t>H +</t>
  </si>
  <si>
    <t>RISPETTA LA DIRETTIVA 93/59 CEE CON CATALIZZATORE</t>
  </si>
  <si>
    <t>EW</t>
  </si>
  <si>
    <t>VEDERE ANNOTAZIONI VEICOLO ECCEZIONALE</t>
  </si>
  <si>
    <t>H -</t>
  </si>
  <si>
    <t>RISPETTA LA DIRETTIVA 93/59 CEE SULL'INQUINAMENTO</t>
  </si>
  <si>
    <t>EY</t>
  </si>
  <si>
    <t>YQ</t>
  </si>
  <si>
    <t>RISPETTA LA DIRETTIVA 97/24/CE CAP.5 (EURO 1)</t>
  </si>
  <si>
    <t>EZ</t>
  </si>
  <si>
    <t>YS</t>
  </si>
  <si>
    <t>RISPETTA LA DIRETTIVA 97/24/CE CAP.5 E CAP.9 (EURO 1)</t>
  </si>
  <si>
    <t>F0</t>
  </si>
  <si>
    <t>FURGONE</t>
  </si>
  <si>
    <t>RISPETTA LE DIRETTIVE 83/351-91/441 CEE</t>
  </si>
  <si>
    <t>F1</t>
  </si>
  <si>
    <t>FURGONE RIBALTABILE</t>
  </si>
  <si>
    <t>AF+</t>
  </si>
  <si>
    <t>RISPETTA LE DIRETTIVE 83/351-91/441 CEE CON CATALIZZATORE</t>
  </si>
  <si>
    <t>F2</t>
  </si>
  <si>
    <t>FURGONE CON SPONDA POSTERIORE CARICATRICE</t>
  </si>
  <si>
    <t>AF-</t>
  </si>
  <si>
    <t>RISPETTA LE DIRETTIVE 83/351-91/441 CEE SULL'INQUINAMENTO</t>
  </si>
  <si>
    <t>F3</t>
  </si>
  <si>
    <t>FURGONE ISOTERMICO CON GRUPPO FRIGORIFERO</t>
  </si>
  <si>
    <t>RISPETTA LE DIRETTIVE 88/436-91/441 CEE</t>
  </si>
  <si>
    <t>F4</t>
  </si>
  <si>
    <t>FURGONE ISOTERMICO</t>
  </si>
  <si>
    <t>CF+</t>
  </si>
  <si>
    <t>RISPETTA LE DIRETTIVE 88/436-91/441 CEE CON CATALIZZATORE</t>
  </si>
  <si>
    <t>F5</t>
  </si>
  <si>
    <t>FURGONE CON GRUPPO AUSILIARIO</t>
  </si>
  <si>
    <t>CF-</t>
  </si>
  <si>
    <t>RISPETTA LE DIRETTIVE 88/436-91/441 CEE SULL'INQUINAMENTO</t>
  </si>
  <si>
    <t>F6</t>
  </si>
  <si>
    <t>FURGONE COIBENTATO</t>
  </si>
  <si>
    <t>BF</t>
  </si>
  <si>
    <t>RISPETTA LE DIRETTIVE 88/76 - 91/441CEE</t>
  </si>
  <si>
    <t>F7</t>
  </si>
  <si>
    <t>FURGONE ATTREZZATO PER TRASPORTO ANIMALI VIVI</t>
  </si>
  <si>
    <t>BF+</t>
  </si>
  <si>
    <t>RISPETTA LE DIRETTIVE 88/76 - 91/441CEE CON CATALIZZATORE</t>
  </si>
  <si>
    <t>F8</t>
  </si>
  <si>
    <t>FURGONE ATTREZZATO PER TRASPORTO CARNI MACELLATE APPESE</t>
  </si>
  <si>
    <t>BF-</t>
  </si>
  <si>
    <t>RISPETTA LE DIRETTIVE 88/76 - 91/441CEE SULL'INQUINAMENTO</t>
  </si>
  <si>
    <t>F9</t>
  </si>
  <si>
    <t>FURGONE ATTREZZATO PER TRASPORTO CONTENITORI DI LATTE</t>
  </si>
  <si>
    <t>DF</t>
  </si>
  <si>
    <t>RISPETTA LE DIRETTIVE 89/458-91/441 CEE</t>
  </si>
  <si>
    <t>FA</t>
  </si>
  <si>
    <t>FURGONE CON COPERTURA IN TELA</t>
  </si>
  <si>
    <t>DF+</t>
  </si>
  <si>
    <t>RISPETTA LE DIRETTIVE 89/458-91/441 CEE CON CATALIZZATORE</t>
  </si>
  <si>
    <t>FB</t>
  </si>
  <si>
    <t>FURGONE PER TRASPORTO SPECIFICO DI ANIMALI VIVI</t>
  </si>
  <si>
    <t>DF-</t>
  </si>
  <si>
    <t>RISPETTA LE DIRETTIVE 89/458-91/441 CEE SULL'INQUINAMENTO</t>
  </si>
  <si>
    <t>FC</t>
  </si>
  <si>
    <t>FURGONE CON AVANCORPO SULLA CABINA</t>
  </si>
  <si>
    <t>EF</t>
  </si>
  <si>
    <t>RISPETTA LE DIRETTIVE 89/491-91/441 CEE</t>
  </si>
  <si>
    <t>FD</t>
  </si>
  <si>
    <t>FURGONE ATTREZZATO PER TRASPORTO MOBILI E MASSERIZIE CON AVANCORPO SU CABINA</t>
  </si>
  <si>
    <t>EF+</t>
  </si>
  <si>
    <t>RISPETTA LE DIRETTIVE 89/491-91/441 CEE CON CATALIZZATORE</t>
  </si>
  <si>
    <t>FE</t>
  </si>
  <si>
    <t>FURGONE INTERCAMBIABILE CON ALTRI AVENTI LE STESSE CARATTERISTICHE</t>
  </si>
  <si>
    <t>EF-</t>
  </si>
  <si>
    <t>RISPETTA LE DIRETTIVE 89/491-91/441 CEE SULL'INQUINAMENTO</t>
  </si>
  <si>
    <t>FG</t>
  </si>
  <si>
    <t>FURGONE PER TRASPORTO SPECIFICO DI</t>
  </si>
  <si>
    <t>FL</t>
  </si>
  <si>
    <t>RISPETTA LE DIRETTIVE 92/97/CEE - 91/441 CEE</t>
  </si>
  <si>
    <t>FH</t>
  </si>
  <si>
    <t>FURGONE ATTREZZATO PER TRASPORTO CARNI MACELLATE IN CESTE</t>
  </si>
  <si>
    <t>GL</t>
  </si>
  <si>
    <t>FI</t>
  </si>
  <si>
    <t>FURGONE CON CENTINE E TELONE AD ALTEZZA VARIABILE</t>
  </si>
  <si>
    <t>FM</t>
  </si>
  <si>
    <t>RISPETTA LE DIRETTIVE 92/97/CEE - 91/441 CEE - 93/116 CE</t>
  </si>
  <si>
    <t>FJ</t>
  </si>
  <si>
    <t>FURGONE ATTREZZATO USO NEGOZIO CON PARETE LATO DESTRO RIBALTABILE</t>
  </si>
  <si>
    <t>LX</t>
  </si>
  <si>
    <t>RISPETTA LE DIRETTIVE 92/97/CEE - 91/542 CEE PUNTO 6.2.1-A</t>
  </si>
  <si>
    <t>91/542CEE -A</t>
  </si>
  <si>
    <t>FURGONE RIALZATO ATTREZZATO PER TRASPORTO CARNI MACELLATE IN CESTE</t>
  </si>
  <si>
    <t>LH</t>
  </si>
  <si>
    <t>RISPETTA LE DIRETTIVE 92/97/CEE - 93/59 CEE</t>
  </si>
  <si>
    <t>FURGONE ATTREZZATO PER TRASPORTO MOBILI E MASSERIZIE</t>
  </si>
  <si>
    <t>MH</t>
  </si>
  <si>
    <t>RISPETTA LE DIRETTIVE 92/97/CEE - 93/59 CEE - 93/116 CE</t>
  </si>
  <si>
    <t>FN</t>
  </si>
  <si>
    <t>FURGONE DI COSTRUZIONE NAZIONALE FURGONE CON PIANO DI CARICO ESTESO</t>
  </si>
  <si>
    <t>KH</t>
  </si>
  <si>
    <t>RISPETTA LE DIRETTIVE 92/97/CEE - 93/59 CEE - 95/54 CE</t>
  </si>
  <si>
    <t>FP</t>
  </si>
  <si>
    <t>FURGONE CON PIANO DI CARICO ESTESO A TUTTO IL TETTO</t>
  </si>
  <si>
    <t>RH</t>
  </si>
  <si>
    <t>RISPETTA LE DIRETTIVE 93/59 CEE - 93/116 CE</t>
  </si>
  <si>
    <t>FR</t>
  </si>
  <si>
    <t>FURGONE CON PIANO DI CARICO LIMITATO ALLA SOLA CABINA</t>
  </si>
  <si>
    <t>PH</t>
  </si>
  <si>
    <t>RISPETTA LE DIRETTIVE 93/59 CEE - 95/54 CE</t>
  </si>
  <si>
    <t>FS</t>
  </si>
  <si>
    <t>FURGONE ATTREZZATO PER TRASPORTO RIFIUTI SOLIDI</t>
  </si>
  <si>
    <t>EURO2</t>
  </si>
  <si>
    <t>CONFORME 91/542 CEE PUNTO 6.2.1. -BALL. I D.M. 23.03.92</t>
  </si>
  <si>
    <t>91/54CEE - B</t>
  </si>
  <si>
    <t>FT</t>
  </si>
  <si>
    <t>FURGONE ATTREZZATO CON RULLI PER TRASPORTO PALLETS D'AEREO</t>
  </si>
  <si>
    <t>XY</t>
  </si>
  <si>
    <t>CONFORME 91/542 CEE PUNTO 6.2.1.-A 6.2.1.-B ALL.I D.M. 23.03.92</t>
  </si>
  <si>
    <t>FU</t>
  </si>
  <si>
    <t>FURGONE ATTREZZATO USO NEGOZIO CON PARETE LATO SINISTRO RIBALTABILE</t>
  </si>
  <si>
    <t>QS</t>
  </si>
  <si>
    <t>RISP DIR 2006/120/CE-FASE A (EURO 2)</t>
  </si>
  <si>
    <t>2006/120/CE</t>
  </si>
  <si>
    <t>FV</t>
  </si>
  <si>
    <t>FURGONE A GIORNO PER TRASPORTO BEVANDE IN BOTTIGLIE</t>
  </si>
  <si>
    <t>RU</t>
  </si>
  <si>
    <t>RISPETTA DIR. 2009/108/CE FASE A (EURO 2)</t>
  </si>
  <si>
    <t>2009/108/CE</t>
  </si>
  <si>
    <t>FW</t>
  </si>
  <si>
    <t>FURGONE ATTREZZATO USO CAMPEGGIO</t>
  </si>
  <si>
    <t>W1</t>
  </si>
  <si>
    <t>RISPETTA DIRETTIVA 2003/77/CE RIF. 2002/51/CE FASE A (EURO 2)</t>
  </si>
  <si>
    <t>2003/77/CE</t>
  </si>
  <si>
    <t>FX</t>
  </si>
  <si>
    <t>FURGONE FINESTRATO ATTREZZATO USO CAMPEGGIO</t>
  </si>
  <si>
    <t>8H</t>
  </si>
  <si>
    <t>RISPETTA DIRETTIVE CE 92/97 95/54 93/116 96/69 95/56 96/36 96/37</t>
  </si>
  <si>
    <t>96/69 CE</t>
  </si>
  <si>
    <t>FY</t>
  </si>
  <si>
    <t>FURGONE VETRINATO USO ESPOSIZIONE</t>
  </si>
  <si>
    <t>8I</t>
  </si>
  <si>
    <t>RISPETTA DIRETTIVE CE 92/97 95/54 93/116 96/69 95/56 96/36 96/38</t>
  </si>
  <si>
    <t>FZ</t>
  </si>
  <si>
    <t>FURGONE VETRINATO CON APERTURA LATERALE USO ESPOSIZIONE</t>
  </si>
  <si>
    <t>8L</t>
  </si>
  <si>
    <t>RISPETTA DIRETTIVE CE 92/97 95/54 93/116 96/69 95/56 96/37 96/38</t>
  </si>
  <si>
    <t>G0</t>
  </si>
  <si>
    <t>FURGONE CON DUE PORTE LATERALI</t>
  </si>
  <si>
    <t>8P</t>
  </si>
  <si>
    <t>RISPETTA DIRETTIVE CE 92/97 95/54 93/116 96/69 96/36 96/37 96/38</t>
  </si>
  <si>
    <t>G1</t>
  </si>
  <si>
    <t>FURGONE CON UNA PORTA LATERALE</t>
  </si>
  <si>
    <t>W4</t>
  </si>
  <si>
    <t>RISPETTA DIRETTIVE CE 96/20 95/54 93/116 94/12 95/56 96/36 96/37</t>
  </si>
  <si>
    <t>94/12CEE</t>
  </si>
  <si>
    <t>G2</t>
  </si>
  <si>
    <t>FURGONE VETRINATO CON DUE PORTE LATERALI</t>
  </si>
  <si>
    <t>W5</t>
  </si>
  <si>
    <t>RISPETTA DIRETTIVE CE 96/20 95/54 93/116 94/12 95/56 96/36 96/38</t>
  </si>
  <si>
    <t>G3</t>
  </si>
  <si>
    <t>FURGONE VETRINATO CON UNA PORTA LATERALE</t>
  </si>
  <si>
    <t>W6</t>
  </si>
  <si>
    <t>RISPETTA DIRETTIVE CE 96/20 95/54 93/116 94/12 95/56 96/37 96/38</t>
  </si>
  <si>
    <t>G4</t>
  </si>
  <si>
    <t>FURGONE COIBENTATO CON DUE PORTE LATERALI</t>
  </si>
  <si>
    <t>W0</t>
  </si>
  <si>
    <t>RISPETTA DIRETTIVE CE 96/20 95/54 93/116 94/12 96/36 96/37 96/38</t>
  </si>
  <si>
    <t>G5</t>
  </si>
  <si>
    <t>FURGONE COIBENTATO CON UNA PORTA LATERALE</t>
  </si>
  <si>
    <t>I0</t>
  </si>
  <si>
    <t>RISPETTA DIRETTIVE CE 96/20 95/54 93/116 96/44 95/56 96/36 96/37</t>
  </si>
  <si>
    <t>96/44 CE</t>
  </si>
  <si>
    <t>G7</t>
  </si>
  <si>
    <t>FURGONE LABORATORIO MOBILE</t>
  </si>
  <si>
    <t>L1</t>
  </si>
  <si>
    <t>RISPETTA DIRETTIVE CE 96/20 95/54 93/116 96/44 95/56 96/36 96/38</t>
  </si>
  <si>
    <t>G9</t>
  </si>
  <si>
    <t>TRASFORMABILE</t>
  </si>
  <si>
    <t>L2</t>
  </si>
  <si>
    <t>RISPETTA DIRETTIVE CE 96/20 95/54 93/116 96/44 95/56 96/37 96/38</t>
  </si>
  <si>
    <t>GB</t>
  </si>
  <si>
    <t>FURGONE RIBALTABILE RIALZATO</t>
  </si>
  <si>
    <t>L6</t>
  </si>
  <si>
    <t>RISPETTA DIRETTIVE CE 96/20 95/54 93/116 96/44 96/36 96/37 96/38</t>
  </si>
  <si>
    <t>GC</t>
  </si>
  <si>
    <t>FURGONE VETRINATO RIALZATO USO ESPOSIZIONE</t>
  </si>
  <si>
    <t>2I</t>
  </si>
  <si>
    <t>RISPETTA DIRETTIVE CE 96/20 95/54 93/116 96/69 95/56 96/36 96/37</t>
  </si>
  <si>
    <t>GD</t>
  </si>
  <si>
    <t>FURGONE RIALZATO CON SPONDA POSTERIORE CARICATRICE</t>
  </si>
  <si>
    <t>2L</t>
  </si>
  <si>
    <t>RISPETTA DIRETTIVE CE 96/20 95/54 93/116 96/69 95/56 96/36 96/38</t>
  </si>
  <si>
    <t>GE</t>
  </si>
  <si>
    <t>FURGONE ISOTERMICO RIALZATO CON GRUPPO FRIGORIFERO</t>
  </si>
  <si>
    <t>2M</t>
  </si>
  <si>
    <t>RISPETTA DIRETTIVE CE 96/20 95/54 93/116 96/69 95/56 96/37 96/38</t>
  </si>
  <si>
    <t>GF</t>
  </si>
  <si>
    <t>FURGONE ISOTERMICO RIALZATO</t>
  </si>
  <si>
    <t>2Q</t>
  </si>
  <si>
    <t>RISPETTA DIRETTIVE CE 96/20 95/54 93/116 96/69 96/36 96/37 96/38</t>
  </si>
  <si>
    <t>GG</t>
  </si>
  <si>
    <t>FURGONE RIALZATO CON GRUPPO AUSILIARIO</t>
  </si>
  <si>
    <t>2E</t>
  </si>
  <si>
    <t>RISPETTA DIRETTIVE CE 96/20 - 95/5493/116 - 96/69 - 96/36 - 96/38</t>
  </si>
  <si>
    <t>GH</t>
  </si>
  <si>
    <t>FURGONE COIBENTATO RIALZATO</t>
  </si>
  <si>
    <t>5U</t>
  </si>
  <si>
    <t>RISPETTA DIRETTIVE CE 92/97 93/116 96/69 95/56 96/36 96/37 96/38</t>
  </si>
  <si>
    <t>GJ</t>
  </si>
  <si>
    <t>FURGONE RIALZATO FINESTRATO CON UNA PORTA LATERALE</t>
  </si>
  <si>
    <t>YP</t>
  </si>
  <si>
    <t>RISPETTA DIRETTIVE CE 92/97 - 94/12 95/54 - 95/56 - 93/116</t>
  </si>
  <si>
    <t>94/12CE</t>
  </si>
  <si>
    <t>FURGONE RIALZATO ATTREZZATO PER TRASPORTO ANIMALI VIVI</t>
  </si>
  <si>
    <t>7M</t>
  </si>
  <si>
    <t>RISPETTA DIRETTIVE CE 92/97 - 95/54 93/116 - 96/69 - 95/56</t>
  </si>
  <si>
    <t>GM</t>
  </si>
  <si>
    <t>FURGONE RIALZATO ATTREZZATO PER CARNI MACELLATE APPESE</t>
  </si>
  <si>
    <t>7S</t>
  </si>
  <si>
    <t>RISPETTA DIRETTIVE CE 92/97 - 95/54 93/116 - 96/69 - 95/56 - 96/36</t>
  </si>
  <si>
    <t>GN</t>
  </si>
  <si>
    <t>FURGONE RIALZATO ATTREZZATO PER TRASPORTO CONTENITORI DI LATTE</t>
  </si>
  <si>
    <t>7T</t>
  </si>
  <si>
    <t>RISPETTA DIRETTIVE CE 92/97 - 95/54 93/116 - 96/69 - 95/56 - 96/37</t>
  </si>
  <si>
    <t>GP</t>
  </si>
  <si>
    <t>FURGONE RIALZATO CON DUE PORTE LATERALI</t>
  </si>
  <si>
    <t>7U</t>
  </si>
  <si>
    <t>RISPETTA DIRETTIVE CE 92/97 - 95/54 93/116 - 96/69 - 95/56 - 96/38</t>
  </si>
  <si>
    <t>FURGONE RIALZATO CON UNA PORTA LATERALE</t>
  </si>
  <si>
    <t>7O</t>
  </si>
  <si>
    <t>RISPETTA DIRETTIVE CE 92/97 - 95/54 93/116 - 96/69 - 96/36</t>
  </si>
  <si>
    <t>GS</t>
  </si>
  <si>
    <t>FURGONE RIALZATO VETRINATO CON DUE PORTE LATERALI</t>
  </si>
  <si>
    <t>8B</t>
  </si>
  <si>
    <t>RISPETTA DIRETTIVE CE 92/97 - 95/54 93/116 - 96/69 - 96/36 - 96/37</t>
  </si>
  <si>
    <t>GT</t>
  </si>
  <si>
    <t>FURGONE RIALZATO VETRINATO CON UNA PORTA LATERALE</t>
  </si>
  <si>
    <t>8D</t>
  </si>
  <si>
    <t>RISPETTA DIRETTIVE CE 92/97 - 95/54 93/116 - 96/69 - 96/36 - 96/38</t>
  </si>
  <si>
    <t>GU</t>
  </si>
  <si>
    <t>FURGONE COIBENTATO RIALZATO CON DUE PORTE LATERALI</t>
  </si>
  <si>
    <t>7P</t>
  </si>
  <si>
    <t>RISPETTA DIRETTIVE CE 92/97 - 95/54 93/116 - 96/69 - 96/37</t>
  </si>
  <si>
    <t>GZ</t>
  </si>
  <si>
    <t>FURGONE COIBENTATO RIALZATO CON UNA PORTA LATERALE</t>
  </si>
  <si>
    <t>8C</t>
  </si>
  <si>
    <t>RISPETTA DIRETTIVE CE 92/97 - 95/54 93/116 - 96/69 - 96/37 - 96/38</t>
  </si>
  <si>
    <t>H0</t>
  </si>
  <si>
    <t>FURGONE RIALZATO VETRINATO</t>
  </si>
  <si>
    <t>7Q</t>
  </si>
  <si>
    <t>RISPETTA DIRETTIVE CE 92/97 - 95/54 93/116 - 96/69 - 96/38</t>
  </si>
  <si>
    <t>H1</t>
  </si>
  <si>
    <t>FURGONE BLINDATO</t>
  </si>
  <si>
    <t>8T</t>
  </si>
  <si>
    <t>RISPETTA DIRETTIVE CE 92/97 95/54 93/116 96/69 95/56 96/36 96/37 96/38</t>
  </si>
  <si>
    <t>IA</t>
  </si>
  <si>
    <t>CHIUSA TIPO GIARDINETTA 3 PORTE</t>
  </si>
  <si>
    <t>7H</t>
  </si>
  <si>
    <t>RISPETTA DIRETTIVE CE 92/97 95/54 96/69 95/56 96/36 96/37 96/38</t>
  </si>
  <si>
    <t>IB</t>
  </si>
  <si>
    <t>CHIUSA TIPO GIARDINETTA 5 PORTE</t>
  </si>
  <si>
    <t>S2</t>
  </si>
  <si>
    <t>RISPETTA DIRETTIVE CE 96/20 93/116 94/12 95/56 96/36 96/37 96/38</t>
  </si>
  <si>
    <t>IC</t>
  </si>
  <si>
    <t>CHIUSA TRASFORMABILE 3 PORTE</t>
  </si>
  <si>
    <t>D8</t>
  </si>
  <si>
    <t>RISPETTA DIRETTIVE CE 96/20 93/116 96/44 95/56 96/36 96/37 96/38</t>
  </si>
  <si>
    <t>ID</t>
  </si>
  <si>
    <t>CHIUSA TRASFORMABILE 5 PORTE</t>
  </si>
  <si>
    <t>VU</t>
  </si>
  <si>
    <t>RISPETTA DIRETTIVE CE 96/20 93/116 96/69 95/56 96/36 96/37 96/38</t>
  </si>
  <si>
    <t>IE</t>
  </si>
  <si>
    <t>K0</t>
  </si>
  <si>
    <t>RISPETTA DIRETTIVE CE 96/20 95/54 91/542-B 95/56 96/36 96/37 96/38</t>
  </si>
  <si>
    <t>91/542CEE - B</t>
  </si>
  <si>
    <t>IS</t>
  </si>
  <si>
    <t>TRATTORE STRADALE PER TRENINI TURISTICI</t>
  </si>
  <si>
    <t>YO</t>
  </si>
  <si>
    <t>RISPETTA DIRETTIVE CE 96/20 95/54 96/1 95/56 96/36 96/37 96/38</t>
  </si>
  <si>
    <t>96/1 CE</t>
  </si>
  <si>
    <t>J1</t>
  </si>
  <si>
    <t>ATTREZZATA PER TRASPORTO DI IMBARCAZIONI</t>
  </si>
  <si>
    <t>1I</t>
  </si>
  <si>
    <t>RISPETTA DIRETTIVE CE 96/20 95/54 96/69 95/56 96/36 96/37 96/38</t>
  </si>
  <si>
    <t>J2</t>
  </si>
  <si>
    <t>ATTREZZATA PER TRASPORTO DI ALIANTI</t>
  </si>
  <si>
    <t>V6</t>
  </si>
  <si>
    <t>RISPETTA DIRETTIVE CE 96/20 - 95/54 93/116 - 94/12 - 95/56</t>
  </si>
  <si>
    <t>J3</t>
  </si>
  <si>
    <t>ATTREZZATA PER TRASPORTO DI MOTOCICLI</t>
  </si>
  <si>
    <t>Z2</t>
  </si>
  <si>
    <t>RISPETTA DIRETTIVE CE 96/20 - 95/54 93/116 - 94/12 - 95/56 - 96/36</t>
  </si>
  <si>
    <t>J4</t>
  </si>
  <si>
    <t>ATTREZZATA PER TRASPORTO DI AUTOVEICOLI</t>
  </si>
  <si>
    <t>Z3</t>
  </si>
  <si>
    <t>RISPETTA DIRETTIVE CE 96/20 - 95/54 93/116 - 94/12 - 95/56 - 96/37</t>
  </si>
  <si>
    <t>J5</t>
  </si>
  <si>
    <t>ATTREZZATA PER TRASPORTO DI ANIMALI PER USO SPORTIVO</t>
  </si>
  <si>
    <t>Z4</t>
  </si>
  <si>
    <t>RISPETTA DIRETTIVE CE 96/20 - 95/54 93/116 - 94/12 - 95/56 - 96/38</t>
  </si>
  <si>
    <t>J6</t>
  </si>
  <si>
    <t>ATTREZZATA CON TENDA PER CAMPEGGIO</t>
  </si>
  <si>
    <t>V8</t>
  </si>
  <si>
    <t>RISPETTA DIRETTIVE CE 96/20 - 95/54 93/116 - 94/12 - 96/36</t>
  </si>
  <si>
    <t>J7</t>
  </si>
  <si>
    <t>CHIUSA CON ATTREZZATURA PERMANENTE AL TRASPORTO E ALLOGGIO</t>
  </si>
  <si>
    <t>Z8</t>
  </si>
  <si>
    <t>RISPETTA DIRETTIVE CE 96/20 - 95/54 93/116 - 94/12 - 96/36 - 96/37</t>
  </si>
  <si>
    <t>J8</t>
  </si>
  <si>
    <t>CHIUSA CON AVANCORPO CON ATTREZZATURA PERMANENTE AL TRASPORTO E ALLOGGIO</t>
  </si>
  <si>
    <t>Z0</t>
  </si>
  <si>
    <t>RISPETTA DIRETTIVE CE 96/20 - 95/54 93/116 - 94/12 - 96/36 - 96/38</t>
  </si>
  <si>
    <t>JA</t>
  </si>
  <si>
    <t>ATTREZZATO - VEDI DI SEGUITO DESCRIZIONE ATTREZZATURE</t>
  </si>
  <si>
    <t>V9</t>
  </si>
  <si>
    <t>RISPETTA DIRETTIVE CE 96/20 - 95/54 93/116 - 94/12 - 96/37</t>
  </si>
  <si>
    <t>JS</t>
  </si>
  <si>
    <t>AUTOAMBULANZA DI SOCCORSO</t>
  </si>
  <si>
    <t>Z9</t>
  </si>
  <si>
    <t>RISPETTA DIRETTIVE CE 96/20 - 95/54 93/116 - 94/12 - 96/37 - 96/38</t>
  </si>
  <si>
    <t>JT</t>
  </si>
  <si>
    <t>AUTOAMBULANZA DI TRASPORTO</t>
  </si>
  <si>
    <t>V0</t>
  </si>
  <si>
    <t>RISPETTA DIRETTIVE CE 96/20 - 95/54 93/116 - 94/12 - 96/38</t>
  </si>
  <si>
    <t>H2</t>
  </si>
  <si>
    <t>RISPETTA DIRETTIVE CE 96/20 - 95/54 93/116 - 96/44 - 95/56</t>
  </si>
  <si>
    <t>K1</t>
  </si>
  <si>
    <t>CASSONE CON CENTINATURA INAMOVIBILE</t>
  </si>
  <si>
    <t>H8</t>
  </si>
  <si>
    <t>RISPETTA DIRETTIVE CE 96/20 - 95/54 93/116 - 96/44 - 95/56 - 96/36</t>
  </si>
  <si>
    <t>K2</t>
  </si>
  <si>
    <t>CASSONE CON CENTINATURA INAMOVIBILE TELONE FISSO E PORTA POSTERIORE</t>
  </si>
  <si>
    <t>H9</t>
  </si>
  <si>
    <t>RISPETTA DIRETTIVE CE 96/20 - 95/54 93/116 - 96/44 - 95/56 - 96/37</t>
  </si>
  <si>
    <t>K3</t>
  </si>
  <si>
    <t>CASSONE CON SPONDA CARICATRICE</t>
  </si>
  <si>
    <t>RISPETTA DIRETTIVE CE 96/20 - 95/54 93/116 - 96/44 - 95/56 - 96/38</t>
  </si>
  <si>
    <t>K4</t>
  </si>
  <si>
    <t>CASSONE CON CENTINATURA INAMOVIBILE E SPONDA POSTERIORE CARICATRICE</t>
  </si>
  <si>
    <t>H4</t>
  </si>
  <si>
    <t>RISPETTA DIRETTIVE CE 96/20 - 95/54 93/116 - 96/44 - 96/36</t>
  </si>
  <si>
    <t>K5</t>
  </si>
  <si>
    <t>CASSONE CON GRU APPLICATA SUL TELAIO DIETRO LA CABINA</t>
  </si>
  <si>
    <t>I4</t>
  </si>
  <si>
    <t>RISPETTA DIRETTIVE CE 96/20 - 95/54 93/116 - 96/44 - 96/36 - 96/37</t>
  </si>
  <si>
    <t>K6</t>
  </si>
  <si>
    <t>CASSONE ATTREZZATO PER TRASPORTO DI LATTE IN BIDONI</t>
  </si>
  <si>
    <t>I6</t>
  </si>
  <si>
    <t>RISPETTA DIRETTIVE CE 96/20 - 95/54 93/116 - 96/44 - 96/36 - 96/38</t>
  </si>
  <si>
    <t>K7</t>
  </si>
  <si>
    <t>CASSONE RIBASSATO</t>
  </si>
  <si>
    <t>H5</t>
  </si>
  <si>
    <t>RISPETTA DIRETTIVE CE 96/20 - 95/54 93/116 - 96/44 - 96/37</t>
  </si>
  <si>
    <t>K8</t>
  </si>
  <si>
    <t>CASSONE ALLUNGATO CON CABINA CORTA</t>
  </si>
  <si>
    <t>I5</t>
  </si>
  <si>
    <t>RISPETTA DIRETTIVE CE 96/20 - 95/54 93/116 - 96/44 - 96/37 - 96/38</t>
  </si>
  <si>
    <t>K9</t>
  </si>
  <si>
    <t>CASSONE CON CABINA ALLUNGATA</t>
  </si>
  <si>
    <t>H6</t>
  </si>
  <si>
    <t>RISPETTA DIRETTIVE CE 96/20 - 95/54 93/116 - 96/44 - 96/38</t>
  </si>
  <si>
    <t>KA</t>
  </si>
  <si>
    <t>CASSONE ALLARGATO</t>
  </si>
  <si>
    <t>1N</t>
  </si>
  <si>
    <t>RISPETTA DIRETTIVE CE 96/20 - 95/54 93/116 - 96/69 - 95/56</t>
  </si>
  <si>
    <t>KB</t>
  </si>
  <si>
    <t>CASSONE CON CENTINE E TELONE ATTREZZATO PER TRASPORTO DI ANIMALI VIVI</t>
  </si>
  <si>
    <t>1T</t>
  </si>
  <si>
    <t>RISPETTA DIRETTIVE CE 96/20 - 95/54 93/116 - 96/69 - 95/56 - 96/36</t>
  </si>
  <si>
    <t>KC</t>
  </si>
  <si>
    <t>CASSONE CON CENTINE E TELONE INAMOVIBILI</t>
  </si>
  <si>
    <t>1U</t>
  </si>
  <si>
    <t>RISPETTA DIRETTIVE CE 96/20 - 95/54 93/116 - 96/69 - 95/56 - 96/37</t>
  </si>
  <si>
    <t>KD</t>
  </si>
  <si>
    <t>CASSONE CON DOPPIO PIANALE</t>
  </si>
  <si>
    <t>1V</t>
  </si>
  <si>
    <t>RISPETTA DIRETTIVE CE 96/20 - 95/54 93/116 - 96/69 - 95/56 - 96/38</t>
  </si>
  <si>
    <t>KE</t>
  </si>
  <si>
    <t>CASSONE CON CABINA ALLUNGATA CON DOPPIO PIANALE</t>
  </si>
  <si>
    <t>1P</t>
  </si>
  <si>
    <t>RISPETTA DIRETTIVE CE 96/20 - 95/54 93/116 - 96/69 - 96/36</t>
  </si>
  <si>
    <t>KF</t>
  </si>
  <si>
    <t>CASSONE CON PIANALE BASSO E VERRICELLO</t>
  </si>
  <si>
    <t>2C</t>
  </si>
  <si>
    <t>RISPETTA DIRETTIVE CE 96/20 - 95/54 93/116 - 96/69 - 96/36 - 96/37</t>
  </si>
  <si>
    <t>KG</t>
  </si>
  <si>
    <t>CASSONE ALLARGATO CON DOPPIO PIANALE</t>
  </si>
  <si>
    <t>1Q</t>
  </si>
  <si>
    <t>RISPETTA DIRETTIVE CE 96/20 - 95/54 93/116 - 96/69 - 96/37</t>
  </si>
  <si>
    <t>CASSONE CON DOPPIO PIANALE E PIANO DI CARICO SULLA CABINA</t>
  </si>
  <si>
    <t>2D</t>
  </si>
  <si>
    <t>RISPETTA DIRETTIVE CE 96/20 - 95/54 93/116 - 96/69 - 96/37 - 96/38</t>
  </si>
  <si>
    <t>KI</t>
  </si>
  <si>
    <t>CASSONE CON CENTINE E TELONE AD ALTEZZA VARIABILE</t>
  </si>
  <si>
    <t>1R</t>
  </si>
  <si>
    <t>RISPETTA DIRETTIVE CE 96/20 - 95/54 93/116 - 96/69 - 96/38</t>
  </si>
  <si>
    <t>KJ</t>
  </si>
  <si>
    <t>CASSONE CON GRU APPLICATA NELLA PARTE POSTERIORE DEL TELAIO</t>
  </si>
  <si>
    <t>Y4</t>
  </si>
  <si>
    <t>RISPETTA DIRETTIVE CE 96/20 95/54 93/116 94/12 95/56 96/36 96/37 96/38</t>
  </si>
  <si>
    <t>KK</t>
  </si>
  <si>
    <t>CASSONE CON COPERTURA ASPORTABILE</t>
  </si>
  <si>
    <t>L0</t>
  </si>
  <si>
    <t>RISPETTA DIRETTIVE CE 96/20 95/54 93/116 96/44 95/56 96/36 96/37 96/38</t>
  </si>
  <si>
    <t>KL</t>
  </si>
  <si>
    <t>CASSONE CON CABINA ALLUNGATA CON DOPPIO PIANALE E PIANO DI CARICO SULLA CABINA</t>
  </si>
  <si>
    <t>2U</t>
  </si>
  <si>
    <t>RISPETTA DIRETTIVE CE 96/20 95/54 93/116 96/69 95/56 96/36 96/37 96/38</t>
  </si>
  <si>
    <t>CASSONE ALLARGATO CON DOPPIO PIANA LE E PIANO DI CARICO SULLA CABINA</t>
  </si>
  <si>
    <t>V3</t>
  </si>
  <si>
    <t>RISPETTA DIRETTIVE CE 96/20 95/54 94/12 95/56 96/36 96/37 96/38</t>
  </si>
  <si>
    <t>KN</t>
  </si>
  <si>
    <t>CASSONE DI COSTRUZIONE NAZIONALE</t>
  </si>
  <si>
    <t>RISPETTA DIRETTIVE CE 96/20 95/54 96/44 95/56 96/36 96/37 96/38</t>
  </si>
  <si>
    <t>KP</t>
  </si>
  <si>
    <t>CASSONE CON PIANO DI CARICO SULLA CABINA</t>
  </si>
  <si>
    <t>QU</t>
  </si>
  <si>
    <t>RISPETTA LA DIR 2006/72/CE-FASE A (EURO 2)</t>
  </si>
  <si>
    <t>2006/72/CE</t>
  </si>
  <si>
    <t>KR</t>
  </si>
  <si>
    <t>CASSONE CON PIANALE BASSO</t>
  </si>
  <si>
    <t>A53</t>
  </si>
  <si>
    <t>RISPETTA LA DIR. 2013/60/UE FASE A (EURO 2)</t>
  </si>
  <si>
    <t>2013/60</t>
  </si>
  <si>
    <t>KS</t>
  </si>
  <si>
    <t>CASSONE CON PIANALE BASSO E CABINA ALLUNGATA</t>
  </si>
  <si>
    <t>RISPETTA LA DIRETTIVA 96/69 CE</t>
  </si>
  <si>
    <t>KT</t>
  </si>
  <si>
    <t>CASSONE CON PIANALE BASSO E PIANO DI CARICO SULLA CABINA</t>
  </si>
  <si>
    <t>YZ</t>
  </si>
  <si>
    <t>RISPETTA LA DIRETTIVA 98/77 CE</t>
  </si>
  <si>
    <t>98/77 CE</t>
  </si>
  <si>
    <t>KU</t>
  </si>
  <si>
    <t>CASSONE CON CENTINE E TELONE</t>
  </si>
  <si>
    <t>WC</t>
  </si>
  <si>
    <t>RISPETTA LA DIRETTIVA 1999/102/CE RIF. 96/69/CE</t>
  </si>
  <si>
    <t>1999/102 CE</t>
  </si>
  <si>
    <t>KV</t>
  </si>
  <si>
    <t>CASSONE CON VERRICELLO</t>
  </si>
  <si>
    <t>WX</t>
  </si>
  <si>
    <t>RISPETTA LA DIRETTIVA 2002/51/CE FASE A (EURO 2)</t>
  </si>
  <si>
    <t>2002/51/CE-A</t>
  </si>
  <si>
    <t>KW</t>
  </si>
  <si>
    <t>CASSONE CON CENTINATURA INAMOVIBILE E PIANO DI CARICO SU CABINA</t>
  </si>
  <si>
    <t>ZW</t>
  </si>
  <si>
    <t>RISPETTA LA DIRETTIVA 2006/27/CE FASE A (EURO 2)</t>
  </si>
  <si>
    <t>2006/27/CE</t>
  </si>
  <si>
    <t>KX</t>
  </si>
  <si>
    <t>CASSONE CON CENTINATURA FISSA E AVANCORPO SULLA CABINA</t>
  </si>
  <si>
    <t>YU</t>
  </si>
  <si>
    <t>RISPETTA LA DIRETTIVA 92/97 CE - 98/77 CE</t>
  </si>
  <si>
    <t>KY</t>
  </si>
  <si>
    <t>CASSONE INTERCAMBIABILE CON ALTRI AVENTI LE STESSE CARATTERISTICHE</t>
  </si>
  <si>
    <t>RISPETTA LA DIRETTIVA 94/12 CEE</t>
  </si>
  <si>
    <t>94/12 CEE</t>
  </si>
  <si>
    <t>KZ</t>
  </si>
  <si>
    <t>CASSONE ATTREZZATO PER TRASPORTO SPECIFICO DI</t>
  </si>
  <si>
    <t>I +</t>
  </si>
  <si>
    <t>RISPETTA LA DIRETTIVA 94/12 CEE CON CATALIZZATORE</t>
  </si>
  <si>
    <t>LF</t>
  </si>
  <si>
    <t>ATTREZZATA AL TRASPORTO DI PERSONE CON PIU'DI NOVE POSTI COMPRESO IL CONDUCENTE</t>
  </si>
  <si>
    <t>I -</t>
  </si>
  <si>
    <t>RISPETTA LA DIRETTIVA 94/12 CEE SULL'INQUINAMENTO</t>
  </si>
  <si>
    <t>M0</t>
  </si>
  <si>
    <t>MOTOCICLO</t>
  </si>
  <si>
    <t>O</t>
  </si>
  <si>
    <t>RISPETTA LA DIRETTIVA 96/1 CE</t>
  </si>
  <si>
    <t>M1</t>
  </si>
  <si>
    <t>MOTOCICLO CON CARROZZINO LATERALE STACCABILE 1 POSTO</t>
  </si>
  <si>
    <t>WV</t>
  </si>
  <si>
    <t>RISPETTA LA DIRETTIVA 97/24/CE CAP. 5 FASE 2 (EURO 2)</t>
  </si>
  <si>
    <t>97/24/CE</t>
  </si>
  <si>
    <t>M2</t>
  </si>
  <si>
    <t>MOTOCICLO CON CARROZZINO LATERALE STACCABILE 2 POSTI</t>
  </si>
  <si>
    <t>SJ</t>
  </si>
  <si>
    <t>RISPETTA LE DIRETTIVE 92/97 CE - 96/69 CE</t>
  </si>
  <si>
    <t>M3</t>
  </si>
  <si>
    <t>RISPETTA LE DIRETTIVE 92/97 CE - 96/69 CE - 93/116 CE</t>
  </si>
  <si>
    <t>M4</t>
  </si>
  <si>
    <t>CHIUSA CARROZZINO POSTERIORE</t>
  </si>
  <si>
    <t>RISPETTA LE DIRETTIVE 92/97 CE - 96/69 CE - 95/54 CE</t>
  </si>
  <si>
    <t>M5</t>
  </si>
  <si>
    <t>SY</t>
  </si>
  <si>
    <t>RISPETTA LE DIRETTIVE 92/97 CE - 96/69 CE - 95/54 CE - 93/116 CE</t>
  </si>
  <si>
    <t>MA</t>
  </si>
  <si>
    <t>6A</t>
  </si>
  <si>
    <t>RISPETTA LE DIRETTIVE 92/97 CE - 95/54 CE - 96/69 CE - 95/56 CE</t>
  </si>
  <si>
    <t>MB</t>
  </si>
  <si>
    <t>6C</t>
  </si>
  <si>
    <t>RISPETTA LE DIRETTIVE 92/97 CE - 95/54 CE - 96/69 CE - 96/36 CE</t>
  </si>
  <si>
    <t>MC</t>
  </si>
  <si>
    <t>6D</t>
  </si>
  <si>
    <t>RISPETTA LE DIRETTIVE 92/97 CE - 95/54 CE - 96/69 CE - 96/37 CE</t>
  </si>
  <si>
    <t>MD</t>
  </si>
  <si>
    <t>6E</t>
  </si>
  <si>
    <t>RISPETTA LE DIRETTIVE 92/97 CE - 95/54 CE - 96/69 CE - 96/38 CE</t>
  </si>
  <si>
    <t>ME</t>
  </si>
  <si>
    <t>3A</t>
  </si>
  <si>
    <t>RISPETTA LE DIRETTIVE 92/97 CE - 96/69 CE - 95/56 CE</t>
  </si>
  <si>
    <t>MI</t>
  </si>
  <si>
    <t>MOTOCARROZZETTA SIMMETRICA 1 POSTO</t>
  </si>
  <si>
    <t>3G</t>
  </si>
  <si>
    <t>RISPETTA LE DIRETTIVE 92/97 CE - 96/69 CE - 95/56 CE - 96/36 CE</t>
  </si>
  <si>
    <t>MJ</t>
  </si>
  <si>
    <t>3H</t>
  </si>
  <si>
    <t>RISPETTA LE DIRETTIVE 92/97 CE - 96/69 CE - 95/56 CE - 96/37 CE</t>
  </si>
  <si>
    <t>MK</t>
  </si>
  <si>
    <t>3I</t>
  </si>
  <si>
    <t>RISPETTA LE DIRETTIVE 92/97 CE - 96/69 CE - 95/56 CE - 96/38 CE</t>
  </si>
  <si>
    <t>MM</t>
  </si>
  <si>
    <t>MOTOCARROZZETTA SIMMETRICA CHIUSA</t>
  </si>
  <si>
    <t>3C</t>
  </si>
  <si>
    <t>RISPETTA LE DIRETTIVE 92/97 CE - 96/69 CE - 96/36 CE</t>
  </si>
  <si>
    <t>MN</t>
  </si>
  <si>
    <t>MOTOCARROZZETTA SIMMETRICA 2 POSTI IN LINEA</t>
  </si>
  <si>
    <t>3O</t>
  </si>
  <si>
    <t>RISPETTA LE DIRETTIVE 92/97 CE - 96/69 CE - 96/36 CE - 96/37 CE</t>
  </si>
  <si>
    <t>MP</t>
  </si>
  <si>
    <t>MOTOCARROZZETTA SIMMETRICA APERTA</t>
  </si>
  <si>
    <t>3Q</t>
  </si>
  <si>
    <t>RISPETTA LE DIRETTIVE 92/97 CE - 96/69 CE - 96/36 CE - 96/38 CE</t>
  </si>
  <si>
    <t>MQ</t>
  </si>
  <si>
    <t>MOTOCARROZZETTA SIMMETRICA TRASFORMABILE</t>
  </si>
  <si>
    <t>3D</t>
  </si>
  <si>
    <t>RISPETTA LE DIRETTIVE 92/97 CE - 96/69 CE - 96/37 CE</t>
  </si>
  <si>
    <t>MR</t>
  </si>
  <si>
    <t>3P</t>
  </si>
  <si>
    <t>RISPETTA LE DIRETTIVE 92/97 CE - 96/69 CE - 96/37 CE - 96/38 CE</t>
  </si>
  <si>
    <t>MS</t>
  </si>
  <si>
    <t>3E</t>
  </si>
  <si>
    <t>RISPETTA LE DIRETTIVE 92/97 CE - 96/69 CE - 96/38 CE</t>
  </si>
  <si>
    <t>MT</t>
  </si>
  <si>
    <t>MOTOTELAIO CABINATO</t>
  </si>
  <si>
    <t>LY</t>
  </si>
  <si>
    <t>RISPETTA LE DIRETTIVE 92/97/CEE - 91/542 CEE PUNTO 6.2.1 -B</t>
  </si>
  <si>
    <t>91/542 CEE -B</t>
  </si>
  <si>
    <t>MU</t>
  </si>
  <si>
    <t>MOTOTELAIO NON CABINATO</t>
  </si>
  <si>
    <t>MY</t>
  </si>
  <si>
    <t>RISPETTA LE DIRETTIVE 92/97/CEE - 91/542 CEE PUNTO 6.2.1-B - 95/54 CE</t>
  </si>
  <si>
    <t>91/542CEE _x0016_B</t>
  </si>
  <si>
    <t>MX</t>
  </si>
  <si>
    <t>TI</t>
  </si>
  <si>
    <t>RISPETTA LE DIRETTIVE 92/97/CEE - 94/12 CE - 95/54 CE - 93/116 CE</t>
  </si>
  <si>
    <t>JI</t>
  </si>
  <si>
    <t>RISPETTA LE DIRETTIVE 92/97/CEE - 94/12 CEE - 93/116 CE</t>
  </si>
  <si>
    <t>MZ</t>
  </si>
  <si>
    <t>ATTREZZATA PER TRASPORTO SPECIFICO DI -*-</t>
  </si>
  <si>
    <t>RI</t>
  </si>
  <si>
    <t>RISPETTA LE DIRETTIVE 92/97/CEE - 94/12 CEE - 95/54</t>
  </si>
  <si>
    <t>NA</t>
  </si>
  <si>
    <t>CICLOMOTORE A DUE RUOTE</t>
  </si>
  <si>
    <t>LI</t>
  </si>
  <si>
    <t>RISPETTA LE DIRETTIVE 92/97/CEE - 94/12/CEE</t>
  </si>
  <si>
    <t>94/1CEE</t>
  </si>
  <si>
    <t>NB</t>
  </si>
  <si>
    <t>CICLOMOTORE A TRE RUOTE</t>
  </si>
  <si>
    <t>RISPETTA LE DIRETTIVE 92/97/CEE - 95/54/CE - 96/1/CE</t>
  </si>
  <si>
    <t>NC</t>
  </si>
  <si>
    <t>QUADRICICLO LEGGERO - CARR. APERTA</t>
  </si>
  <si>
    <t>KO</t>
  </si>
  <si>
    <t>RISPETTA LE DIRETTIVE 92/97/CEE - 96/1/CE</t>
  </si>
  <si>
    <t>ND</t>
  </si>
  <si>
    <t>QUADRICICLO LEGGERO - CARR. CHIUSA</t>
  </si>
  <si>
    <t>RISPETTA LE DIRETTIVE 94/12 CE - 93/116 CE</t>
  </si>
  <si>
    <t>P0</t>
  </si>
  <si>
    <t>PY</t>
  </si>
  <si>
    <t>RISPETTA LE DIRETTIVE 95/54 CE 91/542 CEE PUNTO 6.2.1. -B</t>
  </si>
  <si>
    <t>91/54CEE</t>
  </si>
  <si>
    <t>P1</t>
  </si>
  <si>
    <t>PIANALE ABBASSATO</t>
  </si>
  <si>
    <t>RISPETTA LE DIRETTIVE 96/20 CE - 91/542 CEE PUNTO 6.2.1 -B</t>
  </si>
  <si>
    <t>P2</t>
  </si>
  <si>
    <t>PIANALE RIBALTABILE</t>
  </si>
  <si>
    <t>RISPETTA LE DIRETTIVE 96/20 CE - 94/12 CEE</t>
  </si>
  <si>
    <t>P3</t>
  </si>
  <si>
    <t>PIANALE ATTREZZATO PER TRASPORTO SPECIFICO</t>
  </si>
  <si>
    <t>RISPETTA LE DIRETTIVE 96/20 CE - 94/12 CEE - 93/116 CE</t>
  </si>
  <si>
    <t>P4</t>
  </si>
  <si>
    <t>PIANALE ATTREZZATO CON CELLA COIBENTATA</t>
  </si>
  <si>
    <t>SH</t>
  </si>
  <si>
    <t>RISPETTA LE DIRETTIVE 96/20 CE - 95/54 CE - 91/542 CEE PUNTO 6.2.1 -B</t>
  </si>
  <si>
    <t>P5</t>
  </si>
  <si>
    <t>PIANALE ATTREZZATO CON CELLA COIBENTATA E CON GRUPPO REFRIGERANTE</t>
  </si>
  <si>
    <t>SG</t>
  </si>
  <si>
    <t>RISPETTA LE DIRETTIVE 96/20 CE - 95/54 CE - 94/12 CEE</t>
  </si>
  <si>
    <t>P6</t>
  </si>
  <si>
    <t>PIANALE CON SPONDA POSTERIORE CARICATRICE</t>
  </si>
  <si>
    <t>SQ</t>
  </si>
  <si>
    <t>RISPETTA LE DIRETTIVE 96/20 CE - 95/54 CE - 94/12 CEE - 93/116 CE</t>
  </si>
  <si>
    <t>P7</t>
  </si>
  <si>
    <t>PIANALE CON GRU PER CARICO MERCE APPLICATA SU TELAIO DIETRO LA CABINA</t>
  </si>
  <si>
    <t>SF</t>
  </si>
  <si>
    <t>RISPETTA LE DIRETTIVE 96/20 CE - 96/1 CE</t>
  </si>
  <si>
    <t>P8</t>
  </si>
  <si>
    <t>PIANALE ATTREZZATO PER TRASPORTO CONTENITORI DI LIQUIDI</t>
  </si>
  <si>
    <t>RISPETTA LE DIRETTIVE 96/20 CE - 96/1 CE - 95/54 CE</t>
  </si>
  <si>
    <t>P9</t>
  </si>
  <si>
    <t>PIANALE CON CABINA ALLUNGATA</t>
  </si>
  <si>
    <t>SA</t>
  </si>
  <si>
    <t>RISPETTA LE DIRETTIVE 96/20 CE - 96/44 CE</t>
  </si>
  <si>
    <t>PA</t>
  </si>
  <si>
    <t>PIANALE CON CABINA CORTA</t>
  </si>
  <si>
    <t>SB</t>
  </si>
  <si>
    <t>RISPETTA LE DIRETTIVE 96/20 CE - 96/44 CE - 93/116 CE</t>
  </si>
  <si>
    <t>PB</t>
  </si>
  <si>
    <t>PIANALE ALLARGATO</t>
  </si>
  <si>
    <t>SC</t>
  </si>
  <si>
    <t>RISPETTA LE DIRETTIVE 96/20 CE - 96/44 CE - 95/54 CE</t>
  </si>
  <si>
    <t>PC</t>
  </si>
  <si>
    <t>PIANALE RIBASSATO CABINA ALLUNGATA</t>
  </si>
  <si>
    <t>SD</t>
  </si>
  <si>
    <t>RISPETTA LE DIRETTIVE 96/20 CE - 96/44 CE - 95/54 CE - 93/116 CE</t>
  </si>
  <si>
    <t>PD</t>
  </si>
  <si>
    <t>PIANALE DOPPIO</t>
  </si>
  <si>
    <t>RISPETTA LE DIRETTIVE 96/20 CE - 96/69 CE - 93/116 CE</t>
  </si>
  <si>
    <t>PE</t>
  </si>
  <si>
    <t>PIANALE DOPPIO CABINA ALLUNGATA</t>
  </si>
  <si>
    <t>SV</t>
  </si>
  <si>
    <t>RISPETTA LE DIRETTIVE 96/20 CE - 96/69 CE - 95/54 CE</t>
  </si>
  <si>
    <t>PF</t>
  </si>
  <si>
    <t>PIANALE CON SELLE PER TRASPORTO LAMIERE IN ROTOLI (COILS)</t>
  </si>
  <si>
    <t>SZ</t>
  </si>
  <si>
    <t>RISPETTA LE DIRETTIVE 96/20 CE - 96/69 CE - 95/54 CE - 93/116 CE</t>
  </si>
  <si>
    <t>PG</t>
  </si>
  <si>
    <t>PIANALE DOPPIO ALLARGATO</t>
  </si>
  <si>
    <t>Y7</t>
  </si>
  <si>
    <t>RISPETTA LE DIRETTIVE 96/20 CE - 91/542-B CE - 95/56 CE</t>
  </si>
  <si>
    <t>PIANALE DOPPIO E PIANO DI CARICO SULLA CABINA</t>
  </si>
  <si>
    <t>X2</t>
  </si>
  <si>
    <t>RISPETTA LE DIRETTIVE 96/20 CE - 91/542-B CE - 95/56 CE - 96/36 CE</t>
  </si>
  <si>
    <t>PL</t>
  </si>
  <si>
    <t>PIANALE DOPPIO CON CABINA ALLUNGATA E PIANO DI CARICO SULLA CABINA</t>
  </si>
  <si>
    <t>X4</t>
  </si>
  <si>
    <t>RISPETTA LE DIRETTIVE 96/20 CE - 91/542-B CE - 95/56 CE - 96/37 CE</t>
  </si>
  <si>
    <t>PM</t>
  </si>
  <si>
    <t>PIANALE DOPPIO ALLARGATO E PIANO DI CARICO SULLA CABINA</t>
  </si>
  <si>
    <t>X5</t>
  </si>
  <si>
    <t>RISPETTA LE DIRETTIVE 96/20 CE - 91/542-B CE - 95/56 CE - 96/38 CE</t>
  </si>
  <si>
    <t>PN</t>
  </si>
  <si>
    <t>PIANALE DI COSTRUZIONE NAZIONALE</t>
  </si>
  <si>
    <t>Y9</t>
  </si>
  <si>
    <t>RISPETTA LE DIRETTIVE 96/20 CE - 91/542-B CE - 96/36 CE</t>
  </si>
  <si>
    <t>PP</t>
  </si>
  <si>
    <t>PIANALE CON PIANO DI CARICO SULLA CABINA</t>
  </si>
  <si>
    <t>X6</t>
  </si>
  <si>
    <t>RISPETTA LE DIRETTIVE 96/20 CE - 91/542-B CE - 96/36 CE - 96/37 CE</t>
  </si>
  <si>
    <t>PR</t>
  </si>
  <si>
    <t>PIANALE CON CABINA CORTA E PIANO DI CARICO SULLA CABINA</t>
  </si>
  <si>
    <t>X8</t>
  </si>
  <si>
    <t>RISPETTA LE DIRETTIVE 96/20 CE - 91/542-B CE - 96/36 CE - 96/38 CE</t>
  </si>
  <si>
    <t>PS</t>
  </si>
  <si>
    <t>PIANALE CON CABINA ALLUNGATA E PIANO DI CARICO SULLA CABINA</t>
  </si>
  <si>
    <t>Y0</t>
  </si>
  <si>
    <t>RISPETTA LE DIRETTIVE 96/20 CE - 91/542-B CE - 96/37 CE</t>
  </si>
  <si>
    <t>PT</t>
  </si>
  <si>
    <t>PIANALE CON CAVALETTO PER TRASP. DI MATERIALE IN LASTRE</t>
  </si>
  <si>
    <t>X7</t>
  </si>
  <si>
    <t>RISPETTA LE DIRETTIVE 96/20 CE - 91/542-B CE - 96/37 CE - 96/38 CE</t>
  </si>
  <si>
    <t>PV</t>
  </si>
  <si>
    <t>PIANALE CON VERRICELLO</t>
  </si>
  <si>
    <t>X1</t>
  </si>
  <si>
    <t>RISPETTA LE DIRETTIVE 96/20 CE - 91/542-B CE - 96/38 CE</t>
  </si>
  <si>
    <t>PW</t>
  </si>
  <si>
    <t>PIANALE CON CAVALLETTI PER TRASP. ELEMENTI PREFABBRICATI</t>
  </si>
  <si>
    <t>RISPETTA LE DIRETTIVE 96/20 CE - 94/12 CE - 95/56 CE</t>
  </si>
  <si>
    <t>PX</t>
  </si>
  <si>
    <t>PIANALE CON RALLA PER TRASPORTO ELEMENTI INDIVISIBILI</t>
  </si>
  <si>
    <t>M9</t>
  </si>
  <si>
    <t>RISPETTA LE DIRETTIVE 96/20 CE - 94/12 CE - 95/56 CE - 96/36 CE</t>
  </si>
  <si>
    <t>PIANALE CON CAVALLETTI PER TRASP. CARTE O CARTONI</t>
  </si>
  <si>
    <t>RISPETTA LE DIRETTIVE 96/20 CE - 94/12 CE - 95/56 CE - 96/37 CE</t>
  </si>
  <si>
    <t>PZ</t>
  </si>
  <si>
    <t>PIANALE ATTREZZATO PER TRASPORTO DI CONTAINERS</t>
  </si>
  <si>
    <t>N1</t>
  </si>
  <si>
    <t>RISPETTA LE DIRETTIVE 96/20 CE - 94/12 CE - 95/56 CE - 96/38 CE</t>
  </si>
  <si>
    <t>R0</t>
  </si>
  <si>
    <t>CASSONE RIBALTABILE POSTERIORE CON COMANDO MECCANICO</t>
  </si>
  <si>
    <t>RISPETTA LE DIRETTIVE 96/20 CE - 94/12 CE - 96/36 CE</t>
  </si>
  <si>
    <t>R1</t>
  </si>
  <si>
    <t>CASSONE RIBALTABILE POSTERIORE CON SERVOCOMANDO PNEUMATICO</t>
  </si>
  <si>
    <t>N5</t>
  </si>
  <si>
    <t>RISPETTA LE DIRETTIVE 96/20 CE - 94/12 CE - 96/36 CE - 96/37 CE</t>
  </si>
  <si>
    <t>R2</t>
  </si>
  <si>
    <t>CASSONE RIBALTABILE LATERALE CON COMANDO MECCANICO</t>
  </si>
  <si>
    <t>N7</t>
  </si>
  <si>
    <t>RISPETTA LE DIRETTIVE 96/20 CE - 94/12 CE - 96/36 CE - 96/38 CE</t>
  </si>
  <si>
    <t>R3</t>
  </si>
  <si>
    <t>CASSONE RIBALTABILE LATERALE CON SERVOCOMANDO PNEUMATICO</t>
  </si>
  <si>
    <t>M6</t>
  </si>
  <si>
    <t>RISPETTA LE DIRETTIVE 96/20 CE - 94/12 CE - 96/37 CE</t>
  </si>
  <si>
    <t>R4</t>
  </si>
  <si>
    <t>CASSONE RIBALTABILE TRILATERALE CON COMANDO MECCANICO</t>
  </si>
  <si>
    <t>N6</t>
  </si>
  <si>
    <t>RISPETTA LE DIRETTIVE 96/20 CE - 94/12 CE - 96/37 CE - 96/38 CE</t>
  </si>
  <si>
    <t>R5</t>
  </si>
  <si>
    <t>CASSONE RIBALTABILE TRILATERALE CON SERVOCOMANDO PNEUMATICO</t>
  </si>
  <si>
    <t>M7</t>
  </si>
  <si>
    <t>RISPETTA LE DIRETTIVE 96/20 CE - 94/12 CE - 96/38 CE</t>
  </si>
  <si>
    <t>R6</t>
  </si>
  <si>
    <t>CASSONE RIBALTABILE POSTERIORE CON COMANDO MECCANICO E CON GRU PER CARICO MERCE</t>
  </si>
  <si>
    <t>S5</t>
  </si>
  <si>
    <t>RISPETTA LE DIRETTIVE 96/20 CE - 95/54 CE - 94/12 CE - 95/56 CE</t>
  </si>
  <si>
    <t>R7</t>
  </si>
  <si>
    <t>CASSONE RIBALTABILE POSTERIORE CON SERVOCOMANDO PNEUMATICO E CON GRU PER CARICO MERCE</t>
  </si>
  <si>
    <t>S7</t>
  </si>
  <si>
    <t>RISPETTA LE DIRETTIVE 96/20 CE - 95/54 CE - 94/12 CE - 96/36 CE</t>
  </si>
  <si>
    <t>R8</t>
  </si>
  <si>
    <t>CASSONE RIBALTABILE LATERALE CON COMANDO MECCANICO E CON GRU PER CARICO MERCE</t>
  </si>
  <si>
    <t>S8</t>
  </si>
  <si>
    <t>RISPETTA LE DIRETTIVE 96/20 CE - 95/54 CE - 94/12 CE - 96/37 CE</t>
  </si>
  <si>
    <t>R9</t>
  </si>
  <si>
    <t>CASSONE RIBALTABILE LATERALE CON SERVOCOMANDO PNEUMATICO E CON GRU PER CARICO MERCE</t>
  </si>
  <si>
    <t>S9</t>
  </si>
  <si>
    <t>RISPETTA LE DIRETTIVE 96/20 CE - 95/54 CE - 94/12 CE - 96/38 CE</t>
  </si>
  <si>
    <t>RA</t>
  </si>
  <si>
    <t>CASSONE RIBALTABILE TRILATERALE CON COMANDO MECCANICO E CON GRU PER CARICO MERCE</t>
  </si>
  <si>
    <t>E1</t>
  </si>
  <si>
    <t>RISPETTA LE DIRETTIVE 96/20 CE - 95/54 CE - 96/44 CE - 95/56 CE</t>
  </si>
  <si>
    <t>RB</t>
  </si>
  <si>
    <t>CASSONE RIBALTABILE TRILATERALE CON SERVOCOMANDO PNEUMATICO E CON GRU PER CARICO MERCE</t>
  </si>
  <si>
    <t>E3</t>
  </si>
  <si>
    <t>RISPETTA LE DIRETTIVE 96/20 CE - 95/54 CE - 96/44 CE - 96/36 CE</t>
  </si>
  <si>
    <t>RC</t>
  </si>
  <si>
    <t>CASSONE RIBALTABILE POSTERIORE</t>
  </si>
  <si>
    <t>E4</t>
  </si>
  <si>
    <t>RISPETTA LE DIRETTIVE 96/20 CE - 95/54 CE - 96/44 CE - 96/37 CE</t>
  </si>
  <si>
    <t>RD</t>
  </si>
  <si>
    <t>CASSONE RIBALTABILE LATERALE</t>
  </si>
  <si>
    <t>E5</t>
  </si>
  <si>
    <t>RISPETTA LE DIRETTIVE 96/20 CE - 95/54 CE - 96/44 CE - 96/38 CE</t>
  </si>
  <si>
    <t>RE</t>
  </si>
  <si>
    <t>CASSONE RIBALTABILE TRILATERALE</t>
  </si>
  <si>
    <t>ZA</t>
  </si>
  <si>
    <t>RISPETTA LE DIRETTIVE 96/20 CE - 95/54 CE - 96/69 CE - 95/56 CE</t>
  </si>
  <si>
    <t>RF</t>
  </si>
  <si>
    <t>CASSONE RIBALTABILE POSTERIORE CON CABINA ALLUNGATA</t>
  </si>
  <si>
    <t>ZC</t>
  </si>
  <si>
    <t>RISPETTA LE DIRETTIVE 96/20 CE - 95/54 CE - 96/69 CE - 96/36 CE</t>
  </si>
  <si>
    <t>RG</t>
  </si>
  <si>
    <t>CASSONE RIBALTABILE POSTERIORE CON GRU DIETRO LA CABINA</t>
  </si>
  <si>
    <t>ZD</t>
  </si>
  <si>
    <t>RISPETTA LE DIRETTIVE 96/20 CE - 95/54 CE - 96/69 CE - 96/37 CE</t>
  </si>
  <si>
    <t>CASSONE RIBALTABILE LATERALE CON GRU DIETRO LA CABINA</t>
  </si>
  <si>
    <t>ZE</t>
  </si>
  <si>
    <t>RISPETTA LE DIRETTIVE 96/20 CE - 95/54 CE - 96/69 CE - 96/38 CE</t>
  </si>
  <si>
    <t>RJ</t>
  </si>
  <si>
    <t>CASSONE RIBALTABILE TRILATERALE CON CABINA ALLUNGATA</t>
  </si>
  <si>
    <t>XA</t>
  </si>
  <si>
    <t>RISPETTA LE DIRETTIVE 96/20 CE - 96/1 CE - 95/56 CE</t>
  </si>
  <si>
    <t>RK</t>
  </si>
  <si>
    <t>CASSONE RIBALTABILE LATERALE CON CABINA ALLUNGATA</t>
  </si>
  <si>
    <t>XG</t>
  </si>
  <si>
    <t>RISPETTA LE DIRETTIVE 96/20 CE - 96/1 CE - 95/56 CE - 96/36 CE</t>
  </si>
  <si>
    <t>RL</t>
  </si>
  <si>
    <t>CASSONE RIBALTABILE TRILATERALE CON GRU DIETRO LA CABINA</t>
  </si>
  <si>
    <t>XH</t>
  </si>
  <si>
    <t>RISPETTA LE DIRETTIVE 96/20 CE - 96/1 CE - 95/56 CE - 96/37 CE</t>
  </si>
  <si>
    <t>RM</t>
  </si>
  <si>
    <t>XI</t>
  </si>
  <si>
    <t>RISPETTA LE DIRETTIVE 96/20 CE - 96/1 CE - 95/56 CE - 96/38 CE</t>
  </si>
  <si>
    <t>RN</t>
  </si>
  <si>
    <t>CASSONE RIBALTABILE POSTERIORE RINFORZATO</t>
  </si>
  <si>
    <t>XC</t>
  </si>
  <si>
    <t>RISPETTA LE DIRETTIVE 96/20 CE - 96/1 CE - 96/36 CE</t>
  </si>
  <si>
    <t>RP</t>
  </si>
  <si>
    <t>CASSONE RIBALTABILE LATERALE RINFORZATO</t>
  </si>
  <si>
    <t>XL</t>
  </si>
  <si>
    <t>RISPETTA LE DIRETTIVE 96/20 CE - 96/1 CE - 96/36 CE - 96/37 CE</t>
  </si>
  <si>
    <t>RQ</t>
  </si>
  <si>
    <t>CASSONE RIBALTABILE TRILATERALE RINFORZATO</t>
  </si>
  <si>
    <t>XN</t>
  </si>
  <si>
    <t>RISPETTA LE DIRETTIVE 96/20 CE - 96/1 CE - 96/36 CE - 96/38 CE</t>
  </si>
  <si>
    <t>RR</t>
  </si>
  <si>
    <t>CASSONE RIBALTABILE RINFORZATO</t>
  </si>
  <si>
    <t>XD</t>
  </si>
  <si>
    <t>RISPETTA LE DIRETTIVE 96/20 CE - 96/1 CE - 96/37 CE</t>
  </si>
  <si>
    <t>RS</t>
  </si>
  <si>
    <t>CASSONE RIBALTABILE CON GRU PER CARICO DELLA MERCE</t>
  </si>
  <si>
    <t>XM</t>
  </si>
  <si>
    <t>RISPETTA LE DIRETTIVE 96/20 CE - 96/1 CE - 96/37 CE - 96/38 CE</t>
  </si>
  <si>
    <t>CASSONE RIBALTABILE TRILATERALE RINFORZATO TIPO CAVA</t>
  </si>
  <si>
    <t>XE</t>
  </si>
  <si>
    <t>RISPETTA LE DIRETTIVE 96/20 CE - 96/1 CE - 96/38 CE</t>
  </si>
  <si>
    <t>S0</t>
  </si>
  <si>
    <t>ATTREZZATURA PER TRASPORTO SPECIFICO DI -1- (VEDERE ANNOTAZIONI)</t>
  </si>
  <si>
    <t>8Z</t>
  </si>
  <si>
    <t>RISPETTA LE DIRETTIVE 96/20 CE - 96/44 CE - 95/56 CE</t>
  </si>
  <si>
    <t>S1</t>
  </si>
  <si>
    <t>CASSONE PER TRASPORTO BIDONI GPL VERTICALI UN SOLO STRATO (ADR.CLASSE ID ORD 7-18)</t>
  </si>
  <si>
    <t>9F</t>
  </si>
  <si>
    <t>RISPETTA LE DIRETTIVE 96/20 CE - 96/44 CE - 95/56 CE - 96/36 CE</t>
  </si>
  <si>
    <t>CASSONE PER TRASPORTO PETROLI PER RISCALD.IN IDONEI FUSTI (ADR.CLASSE IIIA ORD 3-4)</t>
  </si>
  <si>
    <t>9G</t>
  </si>
  <si>
    <t>RISPETTA LE DIRETTIVE 96/20 CE - 96/44 CE - 95/56 CE - 96/37 CE</t>
  </si>
  <si>
    <t>S3</t>
  </si>
  <si>
    <t>CASSONE ATTREZZATO CON CAVALLETTI PER TRASPORTO DI ELEMENTI PREFABBRICATI</t>
  </si>
  <si>
    <t>9H</t>
  </si>
  <si>
    <t>RISPETTA LE DIRETTIVE 96/20 CE - 96/44 CE - 95/56 CE - 96/38 CE</t>
  </si>
  <si>
    <t>S4</t>
  </si>
  <si>
    <t>CASSONE ATTREZZATO CON CAVALLETTI PER TRASPORTO DI LASTRE DI MARMO O VETRO</t>
  </si>
  <si>
    <t>9B</t>
  </si>
  <si>
    <t>RISPETTA LE DIRETTIVE 96/20 CE - 96/44 CE - 96/36 CE</t>
  </si>
  <si>
    <t>CASSONE ATTREZZATO CON CAVALLETTI PER TRASPORTO DI CARTA O CARTONI</t>
  </si>
  <si>
    <t>9N</t>
  </si>
  <si>
    <t>RISPETTA LE DIRETTIVE 96/20 CE - 96/44 CE - 96/36 CE - 96/37 CE</t>
  </si>
  <si>
    <t>S6</t>
  </si>
  <si>
    <t>CASSONE ATTREZZATO CON RULLI PER TRASPORTO PALLETS D'AEREO</t>
  </si>
  <si>
    <t>9P</t>
  </si>
  <si>
    <t>RISPETTA LE DIRETTIVE 96/20 CE - 96/44 CE - 96/36 CE - 96/38 CE</t>
  </si>
  <si>
    <t>CASSONE ATTREZZATO PER TRASPORTO MERCI PERICOLOSE</t>
  </si>
  <si>
    <t>9C</t>
  </si>
  <si>
    <t>RISPETTA LE DIRETTIVE 96/20 CE - 96/44 CE - 96/37 CE</t>
  </si>
  <si>
    <t>PIANALE RIBALTABILE TRILATERALE PER TRASPORTO TRONCHI D'ALBERO</t>
  </si>
  <si>
    <t>9O</t>
  </si>
  <si>
    <t>RISPETTA LE DIRETTIVE 96/20 CE - 96/44 CE - 96/37 CE - 96/38 CE</t>
  </si>
  <si>
    <t>PIANALE A GIORNO ATTREZZATO PER TRASPORTO TUBI E PROFILATI DI FERRO</t>
  </si>
  <si>
    <t>9D</t>
  </si>
  <si>
    <t>RISPETTA LE DIRETTIVE 96/20 CE - 96/44 CE - 96/38 CE</t>
  </si>
  <si>
    <t>AUTOCARAVAN</t>
  </si>
  <si>
    <t>TA</t>
  </si>
  <si>
    <t>RISPETTA LE DIRETTIVE 96/20 CE - 96/69 CE - 95/56 CE</t>
  </si>
  <si>
    <t>VEICOLI BLINDATI</t>
  </si>
  <si>
    <t>TG</t>
  </si>
  <si>
    <t>RISPETTA LE DIRETTIVE 96/20 CE - 96/69 CE - 95/56 CE - 96/36 CE</t>
  </si>
  <si>
    <t>MIETITREBBIA</t>
  </si>
  <si>
    <t>TH</t>
  </si>
  <si>
    <t>RISPETTA LE DIRETTIVE 96/20 CE - 96/69 CE - 95/56 CE - 96/37 CE</t>
  </si>
  <si>
    <t>AMBULANZE</t>
  </si>
  <si>
    <t>TL</t>
  </si>
  <si>
    <t>RISPETTA LE DIRETTIVE 96/20 CE - 96/69 CE - 95/56 CE - 96/38 CE</t>
  </si>
  <si>
    <t>TRATTRICE AGRICOLA CINGOLATA</t>
  </si>
  <si>
    <t>TC</t>
  </si>
  <si>
    <t>RISPETTA LE DIRETTIVE 96/20 CE - 96/69 CE - 96/36 CE</t>
  </si>
  <si>
    <t>AUTOFUNEBRE</t>
  </si>
  <si>
    <t>TP</t>
  </si>
  <si>
    <t>RISPETTA LE DIRETTIVE 96/20 CE - 96/69 CE - 96/36 CE - 96/37 CE</t>
  </si>
  <si>
    <t>TRATTRICE AGRICOLA A 4 RM</t>
  </si>
  <si>
    <t>TR</t>
  </si>
  <si>
    <t>RISPETTA LE DIRETTIVE 96/20 CE - 96/69 CE - 96/36 CE - 96/38 CE</t>
  </si>
  <si>
    <t>CARAVAN</t>
  </si>
  <si>
    <t>TD</t>
  </si>
  <si>
    <t>RISPETTA LE DIRETTIVE 96/20 CE - 96/69 CE - 96/37 CE</t>
  </si>
  <si>
    <t>MIETITREBBIA ECCEZIONALE</t>
  </si>
  <si>
    <t>TQ</t>
  </si>
  <si>
    <t>RISPETTA LE DIRETTIVE 96/20 CE - 96/69 CE - 96/37 CE - 96/38 CE</t>
  </si>
  <si>
    <t>GRU MOBILI</t>
  </si>
  <si>
    <t>TE</t>
  </si>
  <si>
    <t>RISPETTA LE DIRETTIVE 96/20 CE - 96/69 CE - 96/38 CE</t>
  </si>
  <si>
    <t>ALTRI VEICOLI PER USO SPECIALE</t>
  </si>
  <si>
    <t>SN</t>
  </si>
  <si>
    <t>RISPETTA LE DIRETTIVE 96/44 CE - 92/97 CEE</t>
  </si>
  <si>
    <t>VEICOLO CON ACCESSO PER SEDIE A ROTELLE</t>
  </si>
  <si>
    <t>SO</t>
  </si>
  <si>
    <t>RISPETTA LE DIRETTIVE 96/44 CE - 92/97 CEE - 93/116 CE</t>
  </si>
  <si>
    <t>PIANALE FISSO CON STANTI E GRU CARICATRICE</t>
  </si>
  <si>
    <t>SR</t>
  </si>
  <si>
    <t>RISPETTA LE DIRETTIVE 96/44 CE - 92/97 CEE - 95/54 CE</t>
  </si>
  <si>
    <t>SCARRABILE</t>
  </si>
  <si>
    <t>SP</t>
  </si>
  <si>
    <t>RISPETTA LE DIRETTIVE 96/44 CE - 92/97 CEE - 95/54 CE - 93/116 CE</t>
  </si>
  <si>
    <t>MOTOAGRICOLA</t>
  </si>
  <si>
    <t>5I</t>
  </si>
  <si>
    <t>RISPETTA LE DIRETTIVE CE 92/97 93/116 96/69 95/56 96/36 96/37</t>
  </si>
  <si>
    <t>PIANALE CON ROTAIE PER TRASPORTO CARRI FERROVIARI</t>
  </si>
  <si>
    <t>5L</t>
  </si>
  <si>
    <t>RISPETTA LE DIRETTIVE CE 92/97 93/116 96/69 95/56 96/36 96/38</t>
  </si>
  <si>
    <t>ATTREZZATA PER TRASP. SPECIFICO DI MATERIALI DA FIERA PER SPETTACOLI VIAGGIANTI</t>
  </si>
  <si>
    <t>5M</t>
  </si>
  <si>
    <t>RISPETTA LE DIRETTIVE CE 92/97 93/116 96/69 95/56 96/37 96/38</t>
  </si>
  <si>
    <t>TRATTRICE AGRICOLA SNODATA</t>
  </si>
  <si>
    <t>5Q</t>
  </si>
  <si>
    <t>RISPETTA LE DIRETTIVE CE 92/97 93/116 96/69 96/36 96/37 96/38</t>
  </si>
  <si>
    <t>TRATTRICE AGRICOLA A 2 RM</t>
  </si>
  <si>
    <t>6U</t>
  </si>
  <si>
    <t>RISPETTA LE DIRETTIVE CE 92/97 95/54 96/69 95/56 96/36 96/37</t>
  </si>
  <si>
    <t>ATTREZZATO CON CUCINA</t>
  </si>
  <si>
    <t>6V</t>
  </si>
  <si>
    <t>RISPETTA LE DIRETTIVE CE 92/97 95/54 96/69 95/56 96/36 96/38</t>
  </si>
  <si>
    <t>ATTREZZATA AD ABITAZIONE PER USO ESCLUSIVO SPETTACOLI VIAGGIANTI</t>
  </si>
  <si>
    <t>6Z</t>
  </si>
  <si>
    <t>RISPETTA LE DIRETTIVE CE 92/97 95/54 96/69 95/56 96/37 96/38</t>
  </si>
  <si>
    <t>ATTREZZATA CON ZAVORRA FISSA PER USO ESCLUSIVO AUTOSCUOLA</t>
  </si>
  <si>
    <t>7D</t>
  </si>
  <si>
    <t>RISPETTA LE DIRETTIVE CE 92/97 95/54 96/69 96/36 96/37 96/38</t>
  </si>
  <si>
    <t>AUTOTELAIO PER AUTOBUS URBANO O SUBURBANO</t>
  </si>
  <si>
    <t>4I</t>
  </si>
  <si>
    <t>RISPETTA LE DIRETTIVE CE 92/97 96/69 95/56 96/36 96/37 96/38</t>
  </si>
  <si>
    <t>RIMORCHIO AGRICOLO - CON APPARECCHIATURA</t>
  </si>
  <si>
    <t>4N</t>
  </si>
  <si>
    <t>RISPETTA LE DIRETTIVE CE 92/97 - 93/116 - 96/69 - 95/56</t>
  </si>
  <si>
    <t>TB</t>
  </si>
  <si>
    <t>RIMORCHIO AGRICOLO - BOTTE</t>
  </si>
  <si>
    <t>RISPETTA LE DIRETTIVE CE 92/97 - 93/116 - 96/69 - 95/56 - 96/36</t>
  </si>
  <si>
    <t>RIMORCHIO AGRICOLO - CASSONE</t>
  </si>
  <si>
    <t>4U</t>
  </si>
  <si>
    <t>RISPETTA LE DIRETTIVE CE 92/97 - 93/116 - 96/69 - 95/56 - 96/37</t>
  </si>
  <si>
    <t>TM</t>
  </si>
  <si>
    <t>RIMORCHIO AGRICOLO - ASSE MOTORE</t>
  </si>
  <si>
    <t>4V</t>
  </si>
  <si>
    <t>RISPETTA LE DIRETTIVE CE 92/97 - 93/116 - 96/69 - 95/56 - 96/38</t>
  </si>
  <si>
    <t>RIMORCHIO AGRICOLO - PIANALE</t>
  </si>
  <si>
    <t>RISPETTA LE DIRETTIVE CE 92/97 - 93/116 - 96/69 - 96/36</t>
  </si>
  <si>
    <t>TRICICLO</t>
  </si>
  <si>
    <t>5C</t>
  </si>
  <si>
    <t>RISPETTA LE DIRETTIVE CE 92/97 - 93/116 - 96/69 - 96/36 - 96/37</t>
  </si>
  <si>
    <t>RIMORCHIO AGRICOLO - CASSONE RIBALTABILE</t>
  </si>
  <si>
    <t>5E</t>
  </si>
  <si>
    <t>RISPETTA LE DIRETTIVE CE 92/97 - 93/116 - 96/69 - 96/36 - 96/38</t>
  </si>
  <si>
    <t>TS</t>
  </si>
  <si>
    <t>CABINATO CON RALLA</t>
  </si>
  <si>
    <t>4Q</t>
  </si>
  <si>
    <t>RISPETTA LE DIRETTIVE CE 92/97 - 93/116 - 96/69 - 96/37</t>
  </si>
  <si>
    <t>TX</t>
  </si>
  <si>
    <t>5D</t>
  </si>
  <si>
    <t>RISPETTA LE DIRETTIVE CE 92/97 - 93/116 - 96/69 - 96/37 - 96/38</t>
  </si>
  <si>
    <t>TY</t>
  </si>
  <si>
    <t>TELAIO PER RIMOCHI AGRICOLI</t>
  </si>
  <si>
    <t>RISPETTA LE DIRETTIVE CE 92/97 - 93/116 - 96/69 - 96/38</t>
  </si>
  <si>
    <t>U0</t>
  </si>
  <si>
    <t>TELAIO PER RIMORCHIO</t>
  </si>
  <si>
    <t>6G</t>
  </si>
  <si>
    <t>RISPETTA LE DIRETTIVE CE 92/97 - 95/54 - 96/69 - 95/56 - 96/36</t>
  </si>
  <si>
    <t>U1</t>
  </si>
  <si>
    <t>CABINATO (AUTOTELAIO)</t>
  </si>
  <si>
    <t>6H</t>
  </si>
  <si>
    <t>RISPETTA LE DIRETTIVE CE 92/97 - 95/54 - 96/69 - 95/56 - 96/37</t>
  </si>
  <si>
    <t>U2</t>
  </si>
  <si>
    <t>AUTOTELAIO PER TRATTORE PER SEMIRIMORCHIO</t>
  </si>
  <si>
    <t>6I</t>
  </si>
  <si>
    <t>RISPETTA LE DIRETTIVE CE 92/97 - 95/54 - 96/69 - 95/56 - 96/38</t>
  </si>
  <si>
    <t>U3</t>
  </si>
  <si>
    <t>CHIUSA ATTREZZATA PER CAMPEGGIO</t>
  </si>
  <si>
    <t>6O</t>
  </si>
  <si>
    <t>RISPETTA LE DIRETTIVE CE 92/97 - 95/54 - 96/69 - 96/36 - 96/37</t>
  </si>
  <si>
    <t>U4</t>
  </si>
  <si>
    <t>ATTREZZATA CON POMPA PER CALCESTRUZZO</t>
  </si>
  <si>
    <t>6Q</t>
  </si>
  <si>
    <t>RISPETTA LE DIRETTIVE CE 92/97 - 95/54 - 96/69 - 96/36 - 96/38</t>
  </si>
  <si>
    <t>U5</t>
  </si>
  <si>
    <t>AUTOAMBULANZA</t>
  </si>
  <si>
    <t>6P</t>
  </si>
  <si>
    <t>RISPETTA LE DIRETTIVE CE 92/97 - 95/54 - 96/69 - 96/37 - 96/38</t>
  </si>
  <si>
    <t>U6</t>
  </si>
  <si>
    <t>AMBULATORIO MOBILE</t>
  </si>
  <si>
    <t>3V</t>
  </si>
  <si>
    <t>RISPETTA LE DIRETTIVE CE 92/97 - 96/69 - 95/56 - 96/36 - 96/37</t>
  </si>
  <si>
    <t>U7</t>
  </si>
  <si>
    <t>AUTOFUNEBRE (PER TRASPORTO SALME)</t>
  </si>
  <si>
    <t>3Z</t>
  </si>
  <si>
    <t>RISPETTA LE DIRETTIVE CE 92/97 - 96/69 - 95/56 - 96/36 - 96/38</t>
  </si>
  <si>
    <t>U8</t>
  </si>
  <si>
    <t>ATTREZZATA PER SOCCORSO STRADALE</t>
  </si>
  <si>
    <t>4A</t>
  </si>
  <si>
    <t>RISPETTA LE DIRETTIVE CE 92/97 - 96/69 - 95/56 - 96/37 - 96/38</t>
  </si>
  <si>
    <t>U9</t>
  </si>
  <si>
    <t>ANNAFFIATRICE STRADALE</t>
  </si>
  <si>
    <t>4E</t>
  </si>
  <si>
    <t>RISPETTA LE DIRETTIVE CE 92/97 - 96/69 - 96/36 - 96/37 - 96/38</t>
  </si>
  <si>
    <t>UA</t>
  </si>
  <si>
    <t>AUTOSCALA PER RIPARAZIONI LINEE ELETTRICHE</t>
  </si>
  <si>
    <t>RISPETTA LE DIRETTIVE CE 96/20 91/542-B 95/56 96/36 96/37 96/38</t>
  </si>
  <si>
    <t>UB</t>
  </si>
  <si>
    <t>AUTOTORRE PER RIPARAZIONI LINEE ELETTRICHE</t>
  </si>
  <si>
    <t>VI</t>
  </si>
  <si>
    <t>RISPETTA LE DIRETTIVE CE 96/20 93/116 96/69 95/56 96/36 96/37</t>
  </si>
  <si>
    <t>UC</t>
  </si>
  <si>
    <t>AUTOGRU</t>
  </si>
  <si>
    <t>VL</t>
  </si>
  <si>
    <t>RISPETTA LE DIRETTIVE CE 96/20 93/116 96/69 95/56 96/36 96/38</t>
  </si>
  <si>
    <t>UD</t>
  </si>
  <si>
    <t>FURGONE ATTREZZATO PER TRASPORTO DETENUTI</t>
  </si>
  <si>
    <t>VM</t>
  </si>
  <si>
    <t>RISPETTA LE DIRETTIVE CE 96/20 93/116 96/69 95/56 96/37 96/38</t>
  </si>
  <si>
    <t>UE</t>
  </si>
  <si>
    <t>FURGONE ATTREZZATO PER DISINFEZIONE</t>
  </si>
  <si>
    <t>VQ</t>
  </si>
  <si>
    <t>RISPETTA LE DIRETTIVE CE 96/20 93/116 96/69 96/36 96/37 96/38</t>
  </si>
  <si>
    <t>UF</t>
  </si>
  <si>
    <t>FURGONE ATTREZZATO PER MOSTRA PUBBLICITARIA</t>
  </si>
  <si>
    <t>RISPETTA LE DIRETTIVE CE 96/20 94/12 95/56 96/36 96/37 96/38</t>
  </si>
  <si>
    <t>UG</t>
  </si>
  <si>
    <t>FURGONE ATTREZZ.PER USO ABITAZIONE</t>
  </si>
  <si>
    <t>RISPETTA LE DIRETTIVE CE 96/20 95/54 91/542-B 95/56 96/36 96/37</t>
  </si>
  <si>
    <t>UH</t>
  </si>
  <si>
    <t>FURGONE RIALZATO PER USO ABITAZIONE</t>
  </si>
  <si>
    <t>RISPETTA LE DIRETTIVE CE 96/20 95/54 91/542-B 95/56 96/36 96/38</t>
  </si>
  <si>
    <t>UI</t>
  </si>
  <si>
    <t>ATTREZZATA PER USO ANTINCENDIO</t>
  </si>
  <si>
    <t>RISPETTA LE DIRETTIVE CE 96/20 95/54 91/542-B 95/56 96/37 96/38</t>
  </si>
  <si>
    <t>UJ</t>
  </si>
  <si>
    <t>CARAVAN - CHIUSA ATTREZZATA PER CAMPEGGIO</t>
  </si>
  <si>
    <t>RISPETTA LE DIRETTIVE CE 96/20 95/54 91/542-B 96/36 96/37 96/38</t>
  </si>
  <si>
    <t>UK</t>
  </si>
  <si>
    <t>CASSONE CHIUSO ATTREZZATO PER CAMPEGGIO</t>
  </si>
  <si>
    <t>RISPETTA LE DIRETTIVE CE 96/20 95/54 94/12 95/56 96/36 96/37</t>
  </si>
  <si>
    <t>UL</t>
  </si>
  <si>
    <t>FURGONE A TETTO RIALZATO</t>
  </si>
  <si>
    <t>RISPETTA LE DIRETTIVE CE 96/20 95/54 94/12 95/56 96/36 96/38</t>
  </si>
  <si>
    <t>UM</t>
  </si>
  <si>
    <t>FURGONE FINESTRATO RIALZATO ATTREZZATO PER CAMPEGGIO</t>
  </si>
  <si>
    <t>RISPETTA LE DIRETTIVE CE 96/20 95/54 94/12 95/56 96/37 96/38</t>
  </si>
  <si>
    <t>UN</t>
  </si>
  <si>
    <t>ATTREZZATA PER USO ESCLUSIVO AUTOSCUOLA</t>
  </si>
  <si>
    <t>RISPETTA LE DIRETTIVE CE 96/20 95/54 94/12 96/36 96/37 96/38</t>
  </si>
  <si>
    <t>UO</t>
  </si>
  <si>
    <t>TRASPORTO ATTREZZATURE TURISTICHE E SPORTIVE</t>
  </si>
  <si>
    <t>ZU</t>
  </si>
  <si>
    <t>RISPETTA LE DIRETTIVE CE 96/20 95/54 96/69 95/56 96/36 96/37</t>
  </si>
  <si>
    <t>UP</t>
  </si>
  <si>
    <t>ATTREZZATA PER CAMPEGGIO CON AVANCORPO</t>
  </si>
  <si>
    <t>ZV</t>
  </si>
  <si>
    <t>RISPETTA LE DIRETTIVE CE 96/20 95/54 96/69 95/56 96/36 96/38</t>
  </si>
  <si>
    <t>UQ</t>
  </si>
  <si>
    <t>ATTREZZATA PER TRASPORTO ALIANTI</t>
  </si>
  <si>
    <t>1A</t>
  </si>
  <si>
    <t>RISPETTA LE DIRETTIVE CE 96/20 95/54 96/69 95/56 96/37 96/38</t>
  </si>
  <si>
    <t>UR</t>
  </si>
  <si>
    <t>AUTOAMBULANZA CON TETTO RIALZATO</t>
  </si>
  <si>
    <t>1E</t>
  </si>
  <si>
    <t>RISPETTA LE DIRETTIVE CE 96/20 95/54 96/69 96/36 96/37 96/38</t>
  </si>
  <si>
    <t>US</t>
  </si>
  <si>
    <t>ATTREZZATA CON SCALA</t>
  </si>
  <si>
    <t>RISPETTA LE DIRETTIVE CE 96/20 96/44 95/56 96/36 96/37 96/38</t>
  </si>
  <si>
    <t>UT</t>
  </si>
  <si>
    <t>ATTREZZATA PER RIPARAZIONI LINEE ELETTRICHE</t>
  </si>
  <si>
    <t>RISPETTA LE DIRETTIVE CE 96/20 96/69 95/56 96/36 96/37 96/38</t>
  </si>
  <si>
    <t>UU</t>
  </si>
  <si>
    <t>FURGONE FINESTRATO ATTREZZATO PER USO CAMPEGGIO</t>
  </si>
  <si>
    <t>X9</t>
  </si>
  <si>
    <t>RISPETTA LE DIRETTIVE CE 96/20 - 91/542-B - 95/56 - 96/36 - 96/37</t>
  </si>
  <si>
    <t>UV</t>
  </si>
  <si>
    <t>ATTREZZATA PER DISINFEZIONI</t>
  </si>
  <si>
    <t>X0</t>
  </si>
  <si>
    <t>RISPETTA LE DIRETTIVE CE 96/20 - 91/542-B - 95/56 - 96/36 - 96/38</t>
  </si>
  <si>
    <t>UW</t>
  </si>
  <si>
    <t>ATTREZZATA PER TRASPORTO IMBARCAZIONI</t>
  </si>
  <si>
    <t>RISPETTA LE DIRETTIVE CE 96/20 - 91/542-B - 95/56 - 96/37 - 96/38</t>
  </si>
  <si>
    <t>UX</t>
  </si>
  <si>
    <t>ATTREZZATA PER MOSTRA PUBBLICITARIA</t>
  </si>
  <si>
    <t>RISPETTA LE DIRETTIVE CE 96/20 - 91/542-B - 96/36 - 96/37 - 96/38</t>
  </si>
  <si>
    <t>UY</t>
  </si>
  <si>
    <t>ATTREZZATA CON GRU PER SOCCORSO STRADALE</t>
  </si>
  <si>
    <t>RISPETTA LE DIRETTIVE CE 96/20 - 93/116 94/12 95/56 96/36 96/37</t>
  </si>
  <si>
    <t>UZ</t>
  </si>
  <si>
    <t>ATTREZZATA PER ANTINCENDIO</t>
  </si>
  <si>
    <t>RISPETTA LE DIRETTIVE CE 96/20 - 93/116 94/12 95/56 96/36 96/38</t>
  </si>
  <si>
    <t>VA</t>
  </si>
  <si>
    <t>CISTERNA PER TRASPORTO DI GAS COMPRESSI</t>
  </si>
  <si>
    <t>RISPETTA LE DIRETTIVE CE 96/20 - 93/116 94/12 95/56 96/37 96/38</t>
  </si>
  <si>
    <t>ATOMIZZATORI</t>
  </si>
  <si>
    <t>RISPETTA LE DIRETTIVE CE 96/20 - 93/116 94/12 96/36 96/37 96/38</t>
  </si>
  <si>
    <t>VB</t>
  </si>
  <si>
    <t>CISTERNA PER TRASPORTO DI GAS LIQUEFATTI</t>
  </si>
  <si>
    <t>RISPETTA LE DIRETTIVE CE 96/20 - 93/116 96/44 95/56 96/36 96/37</t>
  </si>
  <si>
    <t>SCAVABIETOLE</t>
  </si>
  <si>
    <t>RISPETTA LE DIRETTIVE CE 96/20 - 93/116 96/44 95/56 96/36 96/38</t>
  </si>
  <si>
    <t>VC</t>
  </si>
  <si>
    <t>TELAIO ATTREZZATO PER TRASPORTO DI CONTAINERS</t>
  </si>
  <si>
    <t>RISPETTA LE DIRETTIVE CE 96/20 - 93/116 96/44 95/56 96/37 96/38</t>
  </si>
  <si>
    <t>MOTOCOLTIVATORE</t>
  </si>
  <si>
    <t>D4</t>
  </si>
  <si>
    <t>RISPETTA LE DIRETTIVE CE 96/20 - 93/116 96/44 96/36 96/37 96/38</t>
  </si>
  <si>
    <t>VD</t>
  </si>
  <si>
    <t>RISPETTA LE DIRETTIVE CE 96/20 - 93/116 - 94/12 - 95/56</t>
  </si>
  <si>
    <t>FURGONE ATTREZZATO PER TRASPORTO ESPLOSIVI</t>
  </si>
  <si>
    <t>RISPETTA LE DIRETTIVE CE 96/20 - 93/116 - 94/12 - 95/56 - 96/36</t>
  </si>
  <si>
    <t>VF</t>
  </si>
  <si>
    <t>CISTERNA ORIZZONTALE PER TRASPORTO GRANULATI</t>
  </si>
  <si>
    <t>Q1</t>
  </si>
  <si>
    <t>RISPETTA LE DIRETTIVE CE 96/20 - 93/116 - 94/12 - 95/56 - 96/37</t>
  </si>
  <si>
    <t>MOTOFALCIATRICE</t>
  </si>
  <si>
    <t>RISPETTA LE DIRETTIVE CE 96/20 - 93/116 - 94/12 - 96/36</t>
  </si>
  <si>
    <t>VG</t>
  </si>
  <si>
    <t>FURGONE ATTREZZATO PER TRASPORTO MERCI PERICOLOSE</t>
  </si>
  <si>
    <t>Q6</t>
  </si>
  <si>
    <t>RISPETTA LE DIRETTIVE CE 96/20 - 93/116 - 94/12 - 96/36 - 96/37</t>
  </si>
  <si>
    <t>VH</t>
  </si>
  <si>
    <t>PIANALE ATTREZZATO PER TRASPORTO DI MERCI PERICOLOSE NON INFIAMMABILI</t>
  </si>
  <si>
    <t>Q8</t>
  </si>
  <si>
    <t>RISPETTA LE DIRETTIVE CE 96/20 - 93/116 - 94/12 - 96/36 - 96/38</t>
  </si>
  <si>
    <t>FURGONE ISOTERMICO CON SPONDA POSTERIORE CARICATRICE</t>
  </si>
  <si>
    <t>RISPETTA LE DIRETTIVE CE 96/20 - 93/116 - 94/12 - 96/37</t>
  </si>
  <si>
    <t>PIANALE ATTREZZATO PER TRASPORTO DI LATTE ALIMENTARE</t>
  </si>
  <si>
    <t>Q7</t>
  </si>
  <si>
    <t>RISPETTA LE DIRETTIVE CE 96/20 - 93/116 - 94/12 - 96/37 - 96/38</t>
  </si>
  <si>
    <t>FALCIACARICATRICI</t>
  </si>
  <si>
    <t>RISPETTA LE DIRETTIVE CE 96/20 - 93/116 - 94/12 - 96/38</t>
  </si>
  <si>
    <t>PIANALE ATTREZZATO PER TRASPORTO DI LATTE USO INDUSTRIALE</t>
  </si>
  <si>
    <t>RISPETTA LE DIRETTIVE CE 96/20 - 93/116 - 96/44 - 95/56</t>
  </si>
  <si>
    <t>VN</t>
  </si>
  <si>
    <t>CISTERNA</t>
  </si>
  <si>
    <t>RISPETTA LE DIRETTIVE CE 96/20 - 93/116 - 96/44 - 95/56 - 96/36</t>
  </si>
  <si>
    <t>FALCIA-CONDIZIONA-ANDANATRICE</t>
  </si>
  <si>
    <t>RISPETTA LE DIRETTIVE CE 96/20 - 93/116 - 96/44 - 95/56 - 96/37</t>
  </si>
  <si>
    <t>VP</t>
  </si>
  <si>
    <t>CISTERNA COIBENTATA PER TRASPORTO PRODOTTI BITUMINOSI</t>
  </si>
  <si>
    <t>RISPETTA LE DIRETTIVE CE 96/20 - 93/116 - 96/44 - 95/56 - 96/38</t>
  </si>
  <si>
    <t>FURGONE ATTREZZATO PER TRASPORTO MERCI PERICOLOSE RADIOATTIVE</t>
  </si>
  <si>
    <t>RISPETTA LE DIRETTIVE CE 96/20 - 93/116 - 96/44 - 96/36</t>
  </si>
  <si>
    <t>MOTORANGHINATORE</t>
  </si>
  <si>
    <t>RISPETTA LE DIRETTIVE CE 96/20 - 93/116 - 96/44 - 96/36 - 96/37</t>
  </si>
  <si>
    <t>VS</t>
  </si>
  <si>
    <t>CISTERNA ATTREZZATA PER SPURGO POZZI NERI</t>
  </si>
  <si>
    <t>RISPETTA LE DIRETTIVE CE 96/20 - 93/116 - 96/44 - 96/36 - 96/38</t>
  </si>
  <si>
    <t>MOTOSEMINATRICE</t>
  </si>
  <si>
    <t>RISPETTA LE DIRETTIVE CE 96/20 - 93/116 - 96/44 - 96/37</t>
  </si>
  <si>
    <t>VT</t>
  </si>
  <si>
    <t>FURGONE ISOTERMICO CON GRUPPO REFRIGERANTE E SPONDA POSTERIORE CARICATRICE</t>
  </si>
  <si>
    <t>RISPETTA LE DIRETTIVE CE 96/20 - 93/116 - 96/44 - 96/37 - 96/38</t>
  </si>
  <si>
    <t>FALCIA-TRINCIA-CARICATRICE</t>
  </si>
  <si>
    <t>RISPETTA LE DIRETTIVE CE 96/20 - 93/116 - 96/44 - 96/38</t>
  </si>
  <si>
    <t>ALTRE MACCHINE</t>
  </si>
  <si>
    <t>RISPETTA LE DIRETTIVE CE 96/20 - 93/116 - 96/69 - 95/56</t>
  </si>
  <si>
    <t>VZ</t>
  </si>
  <si>
    <t>MOTOZAPPATRICE</t>
  </si>
  <si>
    <t>RISPETTA LE DIRETTIVE CE 96/20 - 93/116 - 96/69 - 95/56 - 96/36</t>
  </si>
  <si>
    <t>PIANALE ATTREZZATO CON CENTINATURA PER TRASPORTO DI BOMBOLE DI METANO O IDROGENO</t>
  </si>
  <si>
    <t>RISPETTA LE DIRETTIVE CE 96/20 - 93/116 - 96/69 - 95/56 - 96/37</t>
  </si>
  <si>
    <t>XB</t>
  </si>
  <si>
    <t>PIANALE CON GUIDE PER TRASPORTO CONTENITORI DI CALCE DOLOMITE O PIETRISCO</t>
  </si>
  <si>
    <t>RISPETTA LE DIRETTIVE CE 96/20 - 93/116 - 96/69 - 95/56 - 96/38</t>
  </si>
  <si>
    <t>PIANALE ATTREZZATO CON RULLI PER TRASPORTO PALLETS D'AEREO</t>
  </si>
  <si>
    <t>RISPETTA LE DIRETTIVE CE 96/20 - 93/116 - 96/69 - 96/36</t>
  </si>
  <si>
    <t>PIANALE ATTREZZATO PER TRASPORTO VEICOLI</t>
  </si>
  <si>
    <t>RISPETTA LE DIRETTIVE CE 96/20 - 93/116 - 96/69 - 96/36 - 96/37</t>
  </si>
  <si>
    <t>PIANALE DOPPIO ATTREZZATO PER TRASPORTO VEICOLI</t>
  </si>
  <si>
    <t>RISPETTA LE DIRETTIVE CE 96/20 - 93/116 - 96/69 - 96/36 - 96/38</t>
  </si>
  <si>
    <t>XF</t>
  </si>
  <si>
    <t>VEICOLO ZAVORRATO</t>
  </si>
  <si>
    <t>RISPETTA LE DIRETTIVE CE 96/20 - 93/116 - 96/69 - 96/37</t>
  </si>
  <si>
    <t>PIANALE ATTREZZATO PER TRASPORTO IMBARCAZIONI</t>
  </si>
  <si>
    <t>RISPETTA LE DIRETTIVE CE 96/20 - 93/116 - 96/69 - 96/37 - 96/38</t>
  </si>
  <si>
    <t>PIANALE FISSO CON STANTI</t>
  </si>
  <si>
    <t>RISPETTA LE DIRETTIVE CE 96/20 - 93/116 - 96/69 - 96/38</t>
  </si>
  <si>
    <t>YA</t>
  </si>
  <si>
    <t>A UN PIANO DI CLASSE I</t>
  </si>
  <si>
    <t>O1</t>
  </si>
  <si>
    <t>RISPETTA LE DIRETTIVE CE 96/20 - 94/12 - 95/56 - 96/36 - 96/37</t>
  </si>
  <si>
    <t>YB</t>
  </si>
  <si>
    <t>A DUE PIANI DI CLASSE I</t>
  </si>
  <si>
    <t>O2</t>
  </si>
  <si>
    <t>RISPETTA LE DIRETTIVE CE 96/20 - 94/12 - 95/56 - 96/36 - 96/38</t>
  </si>
  <si>
    <t>YC</t>
  </si>
  <si>
    <t>AUTOSNODATO A UN PIANO DI CLASSE I</t>
  </si>
  <si>
    <t>O3</t>
  </si>
  <si>
    <t>RISPETTA LE DIRETTIVE CE 96/20 - 94/12 - 95/56 - 96/37 - 96/38</t>
  </si>
  <si>
    <t>YD</t>
  </si>
  <si>
    <t>AUTOSNODATO A DUE PIANI DI CLASSE I</t>
  </si>
  <si>
    <t>O7</t>
  </si>
  <si>
    <t>RISPETTA LE DIRETTIVE CE 96/20 - 94/12 - 96/36 - 96/37 - 96/38</t>
  </si>
  <si>
    <t>YE</t>
  </si>
  <si>
    <t>A UN PIANO E PIANALE RIBASSATO DI CLASSE I</t>
  </si>
  <si>
    <t>RISPETTA LE DIRETTIVE CE 96/20 - 95/54 96/44 95/56 96/36 96/37</t>
  </si>
  <si>
    <t>YF</t>
  </si>
  <si>
    <t>A DUE PIANI E PIANALE RIBASSATO DI CLASSE I</t>
  </si>
  <si>
    <t>RISPETTA LE DIRETTIVE CE 96/20 - 95/54 96/44 95/56 96/36 96/38</t>
  </si>
  <si>
    <t>YG</t>
  </si>
  <si>
    <t>AUTOSNODATO A UN PIANO E PIANALE RIBASSATO DI CLASSE I</t>
  </si>
  <si>
    <t>RISPETTA LE DIRETTIVE CE 96/20 - 95/54 96/44 95/56 96/37 96/38</t>
  </si>
  <si>
    <t>YH</t>
  </si>
  <si>
    <t>AUTOSNODATO A DUE PIANI E PIANALE RIBASSATO DI CLASSE I</t>
  </si>
  <si>
    <t>RISPETTA LE DIRETTIVE CE 96/20 - 95/54 96/44 96/36 96/37 96/38</t>
  </si>
  <si>
    <t>YI</t>
  </si>
  <si>
    <t>A UN PIANO DI CLASSE II</t>
  </si>
  <si>
    <t>RISPETTA LE DIRETTIVE CE 96/20 - 95/54 - 91/542-B - 95/56</t>
  </si>
  <si>
    <t>YJ</t>
  </si>
  <si>
    <t>A DUE PIANI DI CLASSE II</t>
  </si>
  <si>
    <t>J0</t>
  </si>
  <si>
    <t>RISPETTA LE DIRETTIVE CE 96/20 - 95/54 - 91/542-B - 95/56 - 96/36</t>
  </si>
  <si>
    <t>YK</t>
  </si>
  <si>
    <t>AUTOSNODATO A UN PIANO DI CLASSE II</t>
  </si>
  <si>
    <t>RISPETTA LE DIRETTIVE CE 96/20 - 95/54 - 91/542-B - 95/56 - 96/37</t>
  </si>
  <si>
    <t>YL</t>
  </si>
  <si>
    <t>AUTOSNODATO A DUE PIANI DI CLASSE II</t>
  </si>
  <si>
    <t>RISPETTA LE DIRETTIVE CE 96/20 - 95/54 - 91/542-B - 95/56 - 96/38</t>
  </si>
  <si>
    <t>YM</t>
  </si>
  <si>
    <t>A UN PIANO E PIANALE RIBASSATO DI CLASSE II</t>
  </si>
  <si>
    <t>RISPETTA LE DIRETTIVE CE 96/20 - 95/54 - 91/542-B - 96/36</t>
  </si>
  <si>
    <t>YN</t>
  </si>
  <si>
    <t>A DUE PIANI E PIANALE RIBASSATO DI CLASSE II</t>
  </si>
  <si>
    <t>RISPETTA LE DIRETTIVE CE 96/20 - 95/54 - 91/542-B - 96/36 - 96/37</t>
  </si>
  <si>
    <t>AUTOSNODATO A UN PIANO E PIANALE RIBASSATO DI CLASSE II</t>
  </si>
  <si>
    <t>RISPETTA LE DIRETTIVE CE 96/20 - 95/54 - 91/542-B - 96/36 - 96/38</t>
  </si>
  <si>
    <t>AUTOSNODATO A DUE PIANI E PIANALE RIBASSATO DI CLASSE II</t>
  </si>
  <si>
    <t>RISPETTA LE DIRETTIVE CE 96/20 - 95/54 - 91/542-B - 96/37</t>
  </si>
  <si>
    <t>AUTOBUS A UN PIANO DI CLASSE III</t>
  </si>
  <si>
    <t>RISPETTA LE DIRETTIVE CE 96/20 - 95/54 - 91/542-B - 96/37 - 96/38</t>
  </si>
  <si>
    <t>AUTOBUS A DUE PIANI DI CLASSE III</t>
  </si>
  <si>
    <t>RISPETTA LE DIRETTIVE CE 96/20 - 95/54 - 91/542-B - 96/38</t>
  </si>
  <si>
    <t>AUTOSNODATO A UN PIANO DI CLASSE III</t>
  </si>
  <si>
    <t>T1</t>
  </si>
  <si>
    <t>RISPETTA LE DIRETTIVE CE 96/20 - 95/54 - 94/12 - 95/56 - 96/36</t>
  </si>
  <si>
    <t>YT</t>
  </si>
  <si>
    <t>AUTOSNODATO A DUE PIANI DI CLASSE III</t>
  </si>
  <si>
    <t>T2</t>
  </si>
  <si>
    <t>RISPETTA LE DIRETTIVE CE 96/20 - 95/54 - 94/12 - 95/56 - 96/37</t>
  </si>
  <si>
    <t>AUTOBUS A UN PIANO DI CLASSE A</t>
  </si>
  <si>
    <t>T3</t>
  </si>
  <si>
    <t>RISPETTA LE DIRETTIVE CE 96/20 - 95/54 - 94/12 - 95/56 - 96/38</t>
  </si>
  <si>
    <t>YV</t>
  </si>
  <si>
    <t>AUTOBUS A UN PIANO E PIANALE RIBASSATO DI CLASSE A</t>
  </si>
  <si>
    <t>T7</t>
  </si>
  <si>
    <t>RISPETTA LE DIRETTIVE CE 96/20 - 95/54 - 94/12 - 96/36 - 96/37</t>
  </si>
  <si>
    <t>YW</t>
  </si>
  <si>
    <t>AUTOBUS A UN PIANO DI CLASSE B</t>
  </si>
  <si>
    <t>T9</t>
  </si>
  <si>
    <t>RISPETTA LE DIRETTIVE CE 96/20 - 95/54 - 94/12 - 96/36 - 96/38</t>
  </si>
  <si>
    <t>VEDERE ANNOTAZIONI</t>
  </si>
  <si>
    <t>T8</t>
  </si>
  <si>
    <t>RISPETTA LE DIRETTIVE CE 96/20 - 95/54 - 94/12 - 96/37 - 96/38</t>
  </si>
  <si>
    <t>ZO</t>
  </si>
  <si>
    <t>XT</t>
  </si>
  <si>
    <t>RISPETTA LE DIRETTIVE CE 96/20 - 95/54 - 96/1 - 95/56</t>
  </si>
  <si>
    <t>ZZ</t>
  </si>
  <si>
    <t>RISPETTA LE DIRETTIVE CE 96/20 - 95/54 - 96/1 - 95/56 - 96/36</t>
  </si>
  <si>
    <t>RISPETTA LE DIRETTIVE CE 96/20 - 95/54 - 96/1 - 95/56 - 96/36 - 96/37</t>
  </si>
  <si>
    <t>RISPETTA LE DIRETTIVE CE 96/20 - 95/54 - 96/1 - 95/56 - 96/36 - 96/38</t>
  </si>
  <si>
    <t>RISPETTA LE DIRETTIVE CE 96/20 - 95/54 - 96/1 - 95/56 - 96/37</t>
  </si>
  <si>
    <t>RISPETTA LE DIRETTIVE CE 96/20 - 95/54 - 96/1 - 95/56 - 96/37 - 96/38</t>
  </si>
  <si>
    <t>RISPETTA LE DIRETTIVE CE 96/20 - 95/54 - 96/1 - 95/56 - 96/38</t>
  </si>
  <si>
    <t>XV</t>
  </si>
  <si>
    <t>RISPETTA LE DIRETTIVE CE 96/20 - 95/54 - 96/1 - 96/36</t>
  </si>
  <si>
    <t>RISPETTA LE DIRETTIVE CE 96/20 - 95/54 - 96/1 - 96/36 - 96/37</t>
  </si>
  <si>
    <t>RISPETTA LE DIRETTIVE CE 96/20 - 95/54 - 96/1 - 96/36 - 96/37 - 96/38</t>
  </si>
  <si>
    <t>RISPETTA LE DIRETTIVE CE 96/20 - 95/54 - 96/1 - 96/36 - 96/38</t>
  </si>
  <si>
    <t>XZ</t>
  </si>
  <si>
    <t>RISPETTA LE DIRETTIVE CE 96/20 - 95/54 - 96/1 - 96/37</t>
  </si>
  <si>
    <t>RISPETTA LE DIRETTIVE CE 96/20 - 95/54 - 96/1 - 96/37 - 96/38</t>
  </si>
  <si>
    <t>RISPETTA LE DIRETTIVE CE 96/20 - 95/54 - 96/1 - 96/38</t>
  </si>
  <si>
    <t>E7</t>
  </si>
  <si>
    <t>RISPETTA LE DIRETTIVE CE 96/20 - 95/54 - 96/44 - 95/56 - 96/36</t>
  </si>
  <si>
    <t>E8</t>
  </si>
  <si>
    <t>RISPETTA LE DIRETTIVE CE 96/20 - 95/54 - 96/44 - 95/56 - 96/37</t>
  </si>
  <si>
    <t>E9</t>
  </si>
  <si>
    <t>RISPETTA LE DIRETTIVE CE 96/20 - 95/54 - 96/44 - 95/56 - 96/38</t>
  </si>
  <si>
    <t>RISPETTA LE DIRETTIVE CE 96/20 - 95/54 - 96/44 - 96/36 - 96/37</t>
  </si>
  <si>
    <t>RISPETTA LE DIRETTIVE CE 96/20 - 95/54 - 96/44 - 96/36 - 96/38</t>
  </si>
  <si>
    <t>RISPETTA LE DIRETTIVE CE 96/20 - 95/54 - 96/44 - 96/37 - 96/38</t>
  </si>
  <si>
    <t>ZG</t>
  </si>
  <si>
    <t>RISPETTA LE DIRETTIVE CE 96/20 - 95/54 - 96/69 - 95/56 - 96/36</t>
  </si>
  <si>
    <t>ZH</t>
  </si>
  <si>
    <t>RISPETTA LE DIRETTIVE CE 96/20 - 95/54 - 96/69 - 95/56 - 96/37</t>
  </si>
  <si>
    <t>ZI</t>
  </si>
  <si>
    <t>RISPETTA LE DIRETTIVE CE 96/20 - 95/54 - 96/69 - 95/56 - 96/38</t>
  </si>
  <si>
    <t>RISPETTA LE DIRETTIVE CE 96/20 - 95/54 - 96/69 - 96/36 - 96/37</t>
  </si>
  <si>
    <t>ZQ</t>
  </si>
  <si>
    <t>RISPETTA LE DIRETTIVE CE 96/20 - 95/54 - 96/69 - 96/36 - 96/38</t>
  </si>
  <si>
    <t>ZP</t>
  </si>
  <si>
    <t>RISPETTA LE DIRETTIVE CE 96/20 - 95/54 - 96/69 - 96/37 - 96/38</t>
  </si>
  <si>
    <t>XO</t>
  </si>
  <si>
    <t>RISPETTA LE DIRETTIVE CE 96/20 - 96/1 - 95/56 - 96/36 - 96/37</t>
  </si>
  <si>
    <t>XS</t>
  </si>
  <si>
    <t>RISPETTA LE DIRETTIVE CE 96/20 - 96/1 - 95/56 - 96/36 - 96/37 - 96/38</t>
  </si>
  <si>
    <t>XP</t>
  </si>
  <si>
    <t>RISPETTA LE DIRETTIVE CE 96/20 - 96/1 - 95/56 - 96/36 - 96/38</t>
  </si>
  <si>
    <t>XQ</t>
  </si>
  <si>
    <t>RISPETTA LE DIRETTIVE CE 96/20 - 96/1 - 95/56 - 96/37 - 96/38</t>
  </si>
  <si>
    <t>XR</t>
  </si>
  <si>
    <t>RISPETTA LE DIRETTIVE CE 96/20 - 96/1 - 96/36 - 96/37 - 96/38</t>
  </si>
  <si>
    <t>9T</t>
  </si>
  <si>
    <t>RISPETTA LE DIRETTIVE CE 96/20 - 96/44 - 95/56 - 96/36 - 96/37</t>
  </si>
  <si>
    <t>9U</t>
  </si>
  <si>
    <t>RISPETTA LE DIRETTIVE CE 96/20 - 96/44 - 95/56 - 96/36 - 96/38</t>
  </si>
  <si>
    <t>9V</t>
  </si>
  <si>
    <t>RISPETTA LE DIRETTIVE CE 96/20 - 96/44 - 95/56 - 96/37 - 96/38</t>
  </si>
  <si>
    <t>RISPETTA LE DIRETTIVE CE 96/20 - 96/44 - 96/36 - 96/37 - 96/38</t>
  </si>
  <si>
    <t>TV</t>
  </si>
  <si>
    <t>RISPETTA LE DIRETTIVE CE 96/20 - 96/69 - 95/56 - 96/36 - 96/37</t>
  </si>
  <si>
    <t>TZ</t>
  </si>
  <si>
    <t>RISPETTA LE DIRETTIVE CE 96/20 - 96/69 - 95/56 - 96/36 - 96/38</t>
  </si>
  <si>
    <t>RISPETTA LE DIRETTIVE CE 96/20 - 96/69 - 95/56 - 96/37 - 96/38</t>
  </si>
  <si>
    <t>RISPETTA LE DIRETTIVE CE 96/20 - 96/69 - 96/36 - 96/37 - 96/38</t>
  </si>
  <si>
    <t>RISPETTA LE DIRETTIVE CE 96/20 -93/116 - 94/12- 95/56 - 96/38</t>
  </si>
  <si>
    <t>W3</t>
  </si>
  <si>
    <t>EURO3</t>
  </si>
  <si>
    <t>CONFORME ALLA DIRETTIVA 2000/25/CE - FASE III A</t>
  </si>
  <si>
    <t>QT</t>
  </si>
  <si>
    <t>RISP DIR 2006/120/CE-FASE B (EURO 3)</t>
  </si>
  <si>
    <t>RISPETTA DIR. 1999/102 RIF. 98/69 (EURO 3 CON DISP ANTIPART)</t>
  </si>
  <si>
    <t>1999/102</t>
  </si>
  <si>
    <t>RISPETTA DIR. 2001/1 RIF. 98/69 (EURO 3 CON DISP ANTIPART)</t>
  </si>
  <si>
    <t>2001/1</t>
  </si>
  <si>
    <t>RISPETTA DIR. 2001/100-A (EURO 3 CON DISP ANTIPART)</t>
  </si>
  <si>
    <t>2001/100-A</t>
  </si>
  <si>
    <t>RISPETTA DIR. 2002/80-A (EURO 3 CON DISP ANTIPART)</t>
  </si>
  <si>
    <t>2002/80-A</t>
  </si>
  <si>
    <t>RISPETTA DIR. 2003/76-A (EURO 3 CON DISP ANTIPART)</t>
  </si>
  <si>
    <t>2003/76-A</t>
  </si>
  <si>
    <t>RV</t>
  </si>
  <si>
    <t>RISPETTA DIR. 2009/108/CE FASE B (EURO 3)</t>
  </si>
  <si>
    <t>RZ</t>
  </si>
  <si>
    <t>RISPETTA DIR. 2009/108/CE FASE C (EURO 3)</t>
  </si>
  <si>
    <t>RISPETTA DIR. 98/69 (EURO 3 CON DISP ANTIPART)</t>
  </si>
  <si>
    <t>98/69</t>
  </si>
  <si>
    <t>RO</t>
  </si>
  <si>
    <t>RISPETTA DIR. 98/77 RIF. 98/69 (EURO 3 CON DISP ANTIPART)</t>
  </si>
  <si>
    <t>98/77</t>
  </si>
  <si>
    <t>W2</t>
  </si>
  <si>
    <t>RISPETTA DIRETTIVA 2003/77/CE RIF. 2002/51/CE FASE B (EURO 3)</t>
  </si>
  <si>
    <t>W7</t>
  </si>
  <si>
    <t>RISPETTA DIRETTIVA CEE 2003/76/CE-A</t>
  </si>
  <si>
    <t>2003/76/CE-A</t>
  </si>
  <si>
    <t>QV</t>
  </si>
  <si>
    <t>RISPETTA LA DIR 2006/72/CE-FASE B (EURO 3)</t>
  </si>
  <si>
    <t>QZ</t>
  </si>
  <si>
    <t>RISPETTA LA DIR 2006/72/CE-FASE C (EURO 3)</t>
  </si>
  <si>
    <t>A54</t>
  </si>
  <si>
    <t>RISPETTA LA DIR. 2013/60/UE FASE B (EURO 3)</t>
  </si>
  <si>
    <t>A55</t>
  </si>
  <si>
    <t>RISPETTA LA DIR. 2013/60/UE FASE C (EURO 3)</t>
  </si>
  <si>
    <t>RISPETTA LA DIRETTIVA 98/69 CE</t>
  </si>
  <si>
    <t>98/69 CE</t>
  </si>
  <si>
    <t>WD</t>
  </si>
  <si>
    <t>RISPETTA LA DIRETTIVA 1999/102/CE RIF. 98/69/CE</t>
  </si>
  <si>
    <t>WF</t>
  </si>
  <si>
    <t>RISPETTA LA DIRETTIVA 1999/96/CE RIGA A</t>
  </si>
  <si>
    <t>1999/96/CE</t>
  </si>
  <si>
    <t>WP</t>
  </si>
  <si>
    <t>RISPETTA LA DIRETTIVA 2001/1/CE RIF. 98/69/CE</t>
  </si>
  <si>
    <t>2001/1/CE</t>
  </si>
  <si>
    <t>WZ</t>
  </si>
  <si>
    <t>RISPETTA LA DIRETTIVA 2001/100/CE -A</t>
  </si>
  <si>
    <t>2001/100/CE-A</t>
  </si>
  <si>
    <t>WR</t>
  </si>
  <si>
    <t>RISPETTA LA DIRETTIVA 2001/27/CE - RIF 1999/96/CE RIGA A</t>
  </si>
  <si>
    <t>2001/27/CE</t>
  </si>
  <si>
    <t>WY</t>
  </si>
  <si>
    <t>RISPETTA LA DIRETTIVA 2002/51/CE FASE B (EURO 3)</t>
  </si>
  <si>
    <t>2002/51/CE-B</t>
  </si>
  <si>
    <t>WK</t>
  </si>
  <si>
    <t>RISPETTA LA DIRETTIVA 2002/80/CE-A</t>
  </si>
  <si>
    <t>2002/80/CE-A</t>
  </si>
  <si>
    <t>ZX</t>
  </si>
  <si>
    <t>RISPETTA LA DIRETTIVA 2006/27/CE FASE B (EURO 3)</t>
  </si>
  <si>
    <t>QJ</t>
  </si>
  <si>
    <t>RISPETTA LA DIRETTIVA 2006/96/CE-A (EURO3)</t>
  </si>
  <si>
    <t>2006/96/CE-A</t>
  </si>
  <si>
    <t>A56</t>
  </si>
  <si>
    <t>RISPETTA LA DIRETTIVA 2013/60/UE (EURO3)</t>
  </si>
  <si>
    <t>RISPETTA LA DIRETTIVA 92/97 CE - 98/69 CE</t>
  </si>
  <si>
    <t>WA</t>
  </si>
  <si>
    <t>RISPETTA LA DIRETTIVA 98/77/CE RIF.98/69/CE</t>
  </si>
  <si>
    <t>98/77/CE</t>
  </si>
  <si>
    <t>W9</t>
  </si>
  <si>
    <t>EURO4</t>
  </si>
  <si>
    <t>CONFORME ALLA DIRETTIVA 2000/25/CE - FASE III B</t>
  </si>
  <si>
    <t>QA</t>
  </si>
  <si>
    <t>RISP DIR 2001/27/CE RIF 1999/96/CE RIGA B1 (EURO 4 CON DISP ANTIPARTIC)</t>
  </si>
  <si>
    <t>QD</t>
  </si>
  <si>
    <t>RISP DIR 2005/78/CE RIF 2005/55/CE RIGA B1 (EURO 4 CON DISP ANTIPARTIC)</t>
  </si>
  <si>
    <t>2005/78/CE</t>
  </si>
  <si>
    <t>QG</t>
  </si>
  <si>
    <t>RISP DIR 2006/51/CE RIF 2005/55/CE RIGA B1 (EURO 4 CON DISP ANTIPARTIC)</t>
  </si>
  <si>
    <t>2006/51/CE</t>
  </si>
  <si>
    <t>QP</t>
  </si>
  <si>
    <t>RISP DIR 2006/81/CE RIF. 2005/55/CE RIGA B1 (EURO 4 CON DISP ANTIPARTIC)</t>
  </si>
  <si>
    <t>2006/81/CE</t>
  </si>
  <si>
    <t>QM</t>
  </si>
  <si>
    <t>RISP DIR 2006/81/CE RIF. 2005/55/CE RIGA B1 (EURO 4)</t>
  </si>
  <si>
    <t>RISP DIR 2008/74/CE RIF. 2005/55/CE RIGA B1 (EURO 4 CON DISP ANTIPART)</t>
  </si>
  <si>
    <t>2008/74/CE</t>
  </si>
  <si>
    <t>RISP DIR 2008/74/CE RIF. 2005/55/CE RIGA B1 (EURO 4)</t>
  </si>
  <si>
    <t>A66</t>
  </si>
  <si>
    <t>RISP IL REG 134/2014/UE (EURO 4 )</t>
  </si>
  <si>
    <t>134/2014/UE</t>
  </si>
  <si>
    <t>Z1</t>
  </si>
  <si>
    <t>RISP LA DIR 2001/1/CE RIF 98/69/CE-B(EURO 4 CON DISP ANTIPARTICOLATO)</t>
  </si>
  <si>
    <t>Z5</t>
  </si>
  <si>
    <t>RISP LA DIR 2001/100/CE-B (EURO 4 CON DISP ANTIPARTICOLATO)</t>
  </si>
  <si>
    <t>2006/100/CE-B</t>
  </si>
  <si>
    <t>Z6</t>
  </si>
  <si>
    <t>RISP LA DIR 2002/80/CE-B (EURO 4 CON DISP ANTIPARTICOLATO)</t>
  </si>
  <si>
    <t>2002/80/CE-B</t>
  </si>
  <si>
    <t>Z7</t>
  </si>
  <si>
    <t>RISP LA DIR 2003/76/CE-B (EURO 4 CON DISP ANTIPARTICOLATO)</t>
  </si>
  <si>
    <t>2003/76/CE-B</t>
  </si>
  <si>
    <t>W8</t>
  </si>
  <si>
    <t>RISPETTA DIRETTIVA CEE 2003/76/CE-B (EURO 4)</t>
  </si>
  <si>
    <t>A60</t>
  </si>
  <si>
    <t>RISPETTA IL REG. 168/2013/UE (EURO4)</t>
  </si>
  <si>
    <t>168/2013/UE</t>
  </si>
  <si>
    <t>WE</t>
  </si>
  <si>
    <t>RISPETTA LA DIRETTIVA 1999/102/CE RIF 98/69/CE-B (EURO 4)</t>
  </si>
  <si>
    <t>WG</t>
  </si>
  <si>
    <t>RISPETTA LA DIRETTIVA 1999/96/CE RIGA B1 (EURO 4)</t>
  </si>
  <si>
    <t>WQ</t>
  </si>
  <si>
    <t>RISPETTA LA DIRETTIVA 2001/1/CE RIF 98/69/CE-B (EURO 4)</t>
  </si>
  <si>
    <t>WJ</t>
  </si>
  <si>
    <t>RISPETTA LA DIRETTIVA 2001/100/CE-B (EURO 4)</t>
  </si>
  <si>
    <t>2001/100/CE-B</t>
  </si>
  <si>
    <t>WS</t>
  </si>
  <si>
    <t>RISPETTA LA DIRETTIVA 2001/27/CE RIF 1999/96/CE RIGA B1 (EURO 4)</t>
  </si>
  <si>
    <t>WW</t>
  </si>
  <si>
    <t>RISPETTA LA DIRETTIVA 2002/80/CE-B (EURO 4)</t>
  </si>
  <si>
    <t>ZL</t>
  </si>
  <si>
    <t>RISPETTA LA DIRETTIVA 2005/78/CE RIF. 2005/55/CE RIGA B1 (EURO 4)</t>
  </si>
  <si>
    <t>ZR</t>
  </si>
  <si>
    <t>RISPETTA LA DIRETTIVA 2006/51/CE RIF. 2005/55/CE RIGA B1 (EURO 4)</t>
  </si>
  <si>
    <t>QL</t>
  </si>
  <si>
    <t>RISPETTA LA DIRETTIVA 2006/96/CE-B (EURO4 CON DISP ANTIPART)</t>
  </si>
  <si>
    <t>2006/96/CE-B</t>
  </si>
  <si>
    <t>QK</t>
  </si>
  <si>
    <t>RISPETTA LA DIRETTIVA 2006/96/CE-B (EURO4)</t>
  </si>
  <si>
    <t>RISPETTA LA DIRETTIVA 92/97 CE 98/69 CE-B (EURO 4)</t>
  </si>
  <si>
    <t>98/69 CE-B</t>
  </si>
  <si>
    <t>RISPETTA LA DIRETTIVA 98/69 CE-B (EURO 4)</t>
  </si>
  <si>
    <t>WB</t>
  </si>
  <si>
    <t>RISPETTA LA DIRETTIVA 98/77/CE RIF 98/69/CE-B (EURO 4)</t>
  </si>
  <si>
    <t>A12</t>
  </si>
  <si>
    <t>EURO5</t>
  </si>
  <si>
    <t>RIS IL REG 715/2007*566/2011 (EURO5A CON DISP ANTIPART)</t>
  </si>
  <si>
    <t>715/2007*566/2011</t>
  </si>
  <si>
    <t>A11</t>
  </si>
  <si>
    <t>RIS IL REG 715/2007*566/2011 (EURO5A)</t>
  </si>
  <si>
    <t>QB</t>
  </si>
  <si>
    <t>RISP DIR 2001/27/CE RIF 1999/96/CE RIGA B2 (EURO 5 CON DISP ANTIPARTIC)</t>
  </si>
  <si>
    <t>QC</t>
  </si>
  <si>
    <t>RISP DIR 2001/27/CE RIF 1999/96/CE RIGA C(ECOL.MIGLIOR E DISP ANTIPART)</t>
  </si>
  <si>
    <t>QE</t>
  </si>
  <si>
    <t>RISP DIR 2005/78/CE RIF 2005/55/CE RIGA B2 (EURO 5 CON DISP ANTIPARTIC)</t>
  </si>
  <si>
    <t>QF</t>
  </si>
  <si>
    <t>RISP DIR 2005/78/CE RIF 2005/55/CE RIGA C(ECOL.MIGLIOR E DISP ANTIPART)</t>
  </si>
  <si>
    <t>QH</t>
  </si>
  <si>
    <t>RISP DIR 2006/51/CE RIF 2005/55/CE RIGA B2 (EURO 5 CON DISP ANTIPARTIC)</t>
  </si>
  <si>
    <t>QI</t>
  </si>
  <si>
    <t>RISP DIR 2006/51/CE RIF 2005/55/CE RIGA C(ECOL.MIGLIOR E DISP ANTIPART)</t>
  </si>
  <si>
    <t>QQ</t>
  </si>
  <si>
    <t>RISP DIR 2006/81/CE RIF. 2005/55/CE RIGA B2 (EURO 5 CON DISP ANTIPARTIC)</t>
  </si>
  <si>
    <t>QN</t>
  </si>
  <si>
    <t>RISP DIR 2006/81/CE RIF. 2005/55/CE RIGA B2 (EURO 5)</t>
  </si>
  <si>
    <t>QO</t>
  </si>
  <si>
    <t>RISP DIR 2006/81/CE RIF. 2005/55/CE RIGA C (ECOL.MIGLIOR)</t>
  </si>
  <si>
    <t>QR</t>
  </si>
  <si>
    <t>RISP DIR 2006/81/CE RIF. 2005/55/CE RIGA C(ECOL.MIGLIOR E DISP ANTIPART)</t>
  </si>
  <si>
    <t>RISP DIR 2008/74/CE RIF. 2005/55/CE RIGA B2 (EURO 5 CON DISP ANTIPART)</t>
  </si>
  <si>
    <t>RISP DIR 2008/74/CE RIF. 2005/55/CE RIGA B2 (EURO 5)</t>
  </si>
  <si>
    <t>RISP DIR 2008/74/CE RIF. 2005/55/CE RIGA C (EURO 5 ECOL.MIGLIOR)</t>
  </si>
  <si>
    <t>RISP DIR 2008/74/CE RIF. 2005/55/CE RIGA C(EURO 5 ECOL.MIGLIOR D.ANTIP.)</t>
  </si>
  <si>
    <t>A45</t>
  </si>
  <si>
    <t>RISP IL REG 136/2014 (EURO5A)</t>
  </si>
  <si>
    <t>136/2014</t>
  </si>
  <si>
    <t>A37</t>
  </si>
  <si>
    <t>RISP IL REG 143/2013 (EURO5A)</t>
  </si>
  <si>
    <t>143/2013</t>
  </si>
  <si>
    <t>A32</t>
  </si>
  <si>
    <t>RISP IL REG 195/2013 (EURO5A)</t>
  </si>
  <si>
    <t>195/2013</t>
  </si>
  <si>
    <t>A61</t>
  </si>
  <si>
    <t>RISP IL REG 2015/45 (EURO5 A)</t>
  </si>
  <si>
    <t>2015/45</t>
  </si>
  <si>
    <t>A27</t>
  </si>
  <si>
    <t>RISP IL REG 630/2012 (EURO5A)</t>
  </si>
  <si>
    <t>630/2012</t>
  </si>
  <si>
    <t>QW</t>
  </si>
  <si>
    <t>RISP IL REG 715/2007*692/2008 (EURO 5A CON DISP ANTIPART)</t>
  </si>
  <si>
    <t>715/2007*692/2008</t>
  </si>
  <si>
    <t>QX</t>
  </si>
  <si>
    <t>RISP IL REG 715/2007*692/2008 (EURO 5A)</t>
  </si>
  <si>
    <t>A22</t>
  </si>
  <si>
    <t>RISP. IL REG. 459/2012 (EURO 5A)</t>
  </si>
  <si>
    <t>459/2012</t>
  </si>
  <si>
    <t>WH</t>
  </si>
  <si>
    <t>RISPETTA LA DIRETTIVA 1999/96/CE RIGA B2 (EURO 5)</t>
  </si>
  <si>
    <t>WI</t>
  </si>
  <si>
    <t>RISPETTA LA DIRETTIVA 1999/96/CE RIGA C (ECOL.MIGLIORATO)</t>
  </si>
  <si>
    <t>WT</t>
  </si>
  <si>
    <t>RISPETTA LA DIRETTIVA 2001/27/CE RIF 1999/96/CE RIGA B2 (EURO 5)</t>
  </si>
  <si>
    <t>WU</t>
  </si>
  <si>
    <t>RISPETTA LA DIRETTIVA 2001/27/CE RIF 1999/96/CE RIGA C (ECOL.MIGLIORATO)</t>
  </si>
  <si>
    <t>ZM</t>
  </si>
  <si>
    <t>RISPETTA LA DIRETTIVA 2005/78/CE RIF. 2005/55/CE RIGA B2 (EURO 5)</t>
  </si>
  <si>
    <t>ZN</t>
  </si>
  <si>
    <t>RISPETTA LA DIRETTIVA 2005/78/CE RIF. 2005/55/CE RIGA C(ECOL.MIGLIORATO)</t>
  </si>
  <si>
    <t>ZS</t>
  </si>
  <si>
    <t>RISPETTA LA DIRETTIVA 2006/51/CE RIF. 2005/55/CE RIGA B2 (EURO 5)</t>
  </si>
  <si>
    <t>ZT</t>
  </si>
  <si>
    <t>RISPETTA LA DIRETTIVA 2006/51/CE RIF. 2005/55/CE RIGA C(ECOL.MIGLIORATO)</t>
  </si>
  <si>
    <t>A14</t>
  </si>
  <si>
    <t>EURO5B</t>
  </si>
  <si>
    <t>RIS IL REG 715/2007*566/2011 (EURO5B COD DISP ANTIPART)</t>
  </si>
  <si>
    <t>A13</t>
  </si>
  <si>
    <t>RIS IL REG 715/2007*566/2011 (EURO5B)</t>
  </si>
  <si>
    <t>A46</t>
  </si>
  <si>
    <t>RISP IL REG 136/2014 (EURO5B)</t>
  </si>
  <si>
    <t>A38</t>
  </si>
  <si>
    <t>RISP IL REG 143/2013 (EURO5B)</t>
  </si>
  <si>
    <t>A33</t>
  </si>
  <si>
    <t>RISP IL REG 195/2013 (EURO5B)</t>
  </si>
  <si>
    <t>A28</t>
  </si>
  <si>
    <t>RISP IL REG 630/2012 (EURO5B)</t>
  </si>
  <si>
    <t>RISP IL REG 715/2007*692/2008 (EURO 5B CON DISP ANTIPART)</t>
  </si>
  <si>
    <t>QY</t>
  </si>
  <si>
    <t>RISP IL REG 715/2007*692/2008 (EURO 5B)</t>
  </si>
  <si>
    <t>A62</t>
  </si>
  <si>
    <t>RISP REG 2015/45 (EURO 5B)</t>
  </si>
  <si>
    <t>A67</t>
  </si>
  <si>
    <t>A68</t>
  </si>
  <si>
    <t>A69</t>
  </si>
  <si>
    <t>B17</t>
  </si>
  <si>
    <t>RISP REG 2016/427 J -(EURO 5B)</t>
  </si>
  <si>
    <t>2016/427/UE</t>
  </si>
  <si>
    <t>B18</t>
  </si>
  <si>
    <t>RISP REG 2016/427 K -(EURO 5B)</t>
  </si>
  <si>
    <t>B19</t>
  </si>
  <si>
    <t>RISP REG 2016/427 L -(EURO 5B)</t>
  </si>
  <si>
    <t>B20</t>
  </si>
  <si>
    <t>RISP REG 2016/427 M -(EURO 5B)</t>
  </si>
  <si>
    <t>B14</t>
  </si>
  <si>
    <t>RISP REG 2016/646 J -(EURO 5B)</t>
  </si>
  <si>
    <t>2016/646/UE</t>
  </si>
  <si>
    <t>B15</t>
  </si>
  <si>
    <t>RISP REG 2016/646 K -(EURO 5B)</t>
  </si>
  <si>
    <t>B12</t>
  </si>
  <si>
    <t>RISP REG 2016/646 L -(EURO 5B)</t>
  </si>
  <si>
    <t>B13</t>
  </si>
  <si>
    <t>RISP REG 2016/646 M -(EURO 5B)</t>
  </si>
  <si>
    <t>A23</t>
  </si>
  <si>
    <t>RISP. IL REG. 459/2012 (EURO 5B)</t>
  </si>
  <si>
    <t>A16</t>
  </si>
  <si>
    <t>EURO6</t>
  </si>
  <si>
    <t>RIS IL REG 715/2007*566/2011 (EURO6A COD DISP ANTIPART)</t>
  </si>
  <si>
    <t>A15</t>
  </si>
  <si>
    <t>RIS IL REG 715/2007*566/2011 (EURO6A)</t>
  </si>
  <si>
    <t>A18</t>
  </si>
  <si>
    <t>RIS IL REG 715/2007*566/2011 (EURO6B COD DISP ANTIPART)</t>
  </si>
  <si>
    <t>A17</t>
  </si>
  <si>
    <t>RIS IL REG 715/2007*566/2011 (EURO6B)</t>
  </si>
  <si>
    <t>A47</t>
  </si>
  <si>
    <t>RISP IL REG 136/2014 (EURO6A)</t>
  </si>
  <si>
    <t>A48</t>
  </si>
  <si>
    <t>RISP IL REG 136/2014 (EURO6B)</t>
  </si>
  <si>
    <t>A49</t>
  </si>
  <si>
    <t>RISP IL REG 136/2014 (EURO6C)</t>
  </si>
  <si>
    <t>A39</t>
  </si>
  <si>
    <t>RISP IL REG 143/2013 (EURO6A)</t>
  </si>
  <si>
    <t>A40</t>
  </si>
  <si>
    <t>RISP IL REG 143/2013 (EURO6B)</t>
  </si>
  <si>
    <t>A41</t>
  </si>
  <si>
    <t>RISP IL REG 143/2013 (EURO6C)</t>
  </si>
  <si>
    <t>A34</t>
  </si>
  <si>
    <t>RISP IL REG 195/2013 (EURO6A)</t>
  </si>
  <si>
    <t>A35</t>
  </si>
  <si>
    <t>RISP IL REG 195/2013 (EURO6B)</t>
  </si>
  <si>
    <t>A36</t>
  </si>
  <si>
    <t>RISP IL REG 195/2013 (EURO6C)</t>
  </si>
  <si>
    <t>A50</t>
  </si>
  <si>
    <t>RISP IL REG 595/2009*136/2014A (EURO VI)</t>
  </si>
  <si>
    <t>136/2014A</t>
  </si>
  <si>
    <t>A51</t>
  </si>
  <si>
    <t>RISP IL REG 595/2009*136/2014B (EURO VI)</t>
  </si>
  <si>
    <t>136/2014B</t>
  </si>
  <si>
    <t>A52</t>
  </si>
  <si>
    <t>RISP IL REG 595/2009*136/2014C (EURO VI)</t>
  </si>
  <si>
    <t>A19</t>
  </si>
  <si>
    <t>RISP IL REG 595/2009*64/2012A (EURO VI)</t>
  </si>
  <si>
    <t>595/2009*64/2012A</t>
  </si>
  <si>
    <t>A20</t>
  </si>
  <si>
    <t>RISP IL REG 595/2009*64/2012B (EURO VI)</t>
  </si>
  <si>
    <t>595/2009*64/2012B</t>
  </si>
  <si>
    <t>A21</t>
  </si>
  <si>
    <t>RISP IL REG 595/2009*64/2012C (EURO VI)</t>
  </si>
  <si>
    <t>595/2009*64/2012C</t>
  </si>
  <si>
    <t>A29</t>
  </si>
  <si>
    <t>RISP IL REG 630/2012 (EURO6A)</t>
  </si>
  <si>
    <t>A30</t>
  </si>
  <si>
    <t>RISP IL REG 630/2012 (EURO6B)</t>
  </si>
  <si>
    <t>A31</t>
  </si>
  <si>
    <t>RISP IL REG 630/2012 (EURO6C)</t>
  </si>
  <si>
    <t>RISP IL REG 715/2007*692/2008 (EURO 6A CON DISP ANTIPART)</t>
  </si>
  <si>
    <t>RISP IL REG 715/2007*692/2008 (EURO 6A)</t>
  </si>
  <si>
    <t>RISP IL REG 715/2007*692/2008 (EURO 6B CON DISP ANTIPART)</t>
  </si>
  <si>
    <t>RISP IL REG 715/2007*692/2008 (EURO 6B)</t>
  </si>
  <si>
    <t>A42</t>
  </si>
  <si>
    <t>RISP REG 595/2009*133/2014A (EURO6)</t>
  </si>
  <si>
    <t>133/2014A</t>
  </si>
  <si>
    <t>A43</t>
  </si>
  <si>
    <t>RISP REG 595/2009*133/2014B (EURO6)</t>
  </si>
  <si>
    <t>133/2014B</t>
  </si>
  <si>
    <t>A44</t>
  </si>
  <si>
    <t>RISP REG 595/2009*133/2014C (EURO6)</t>
  </si>
  <si>
    <t>133/2014C</t>
  </si>
  <si>
    <t>A24</t>
  </si>
  <si>
    <t>RISP. IL REG. 459/2012 (EURO 6A)</t>
  </si>
  <si>
    <t>A25</t>
  </si>
  <si>
    <t>RISP. IL REG. 459/2012 (EURO 6B)</t>
  </si>
  <si>
    <t>A26</t>
  </si>
  <si>
    <t>RISP. IL REG. 459/2012 (EURO 6C)</t>
  </si>
  <si>
    <t>A57</t>
  </si>
  <si>
    <t>RISP. IL REG. 595/2009*627/2014A (EUROVI)</t>
  </si>
  <si>
    <t>627/2014A</t>
  </si>
  <si>
    <t>A58</t>
  </si>
  <si>
    <t>RISP. IL REG. 595/2009*627/2014B (EUROVI)</t>
  </si>
  <si>
    <t>627/2014B</t>
  </si>
  <si>
    <t>A59</t>
  </si>
  <si>
    <t>RISP. IL REG. 595/2009*627/2014C (EUROVI)</t>
  </si>
  <si>
    <t>627/2014C</t>
  </si>
  <si>
    <t>A63</t>
  </si>
  <si>
    <t>EURO6A</t>
  </si>
  <si>
    <t>RISP 2015/45 (EURO 6A)</t>
  </si>
  <si>
    <t>A64</t>
  </si>
  <si>
    <t>EURO6B</t>
  </si>
  <si>
    <t>RISP REG 2015/45 (EURO 6B)</t>
  </si>
  <si>
    <t>B21</t>
  </si>
  <si>
    <t>RISP REG 2016/427 T -(EURO 6B)</t>
  </si>
  <si>
    <t>B22</t>
  </si>
  <si>
    <t>RISP REG 2016/427 U -(EURO 6B)</t>
  </si>
  <si>
    <t>B23</t>
  </si>
  <si>
    <t>RISP REG 2016/427 V -(EURO 6B)</t>
  </si>
  <si>
    <t>B16</t>
  </si>
  <si>
    <t>RISP REG 2016/646 T -(EURO 6B)</t>
  </si>
  <si>
    <t>B10</t>
  </si>
  <si>
    <t>RISP REG 2016/646 U -(EURO 6B)</t>
  </si>
  <si>
    <t>B11</t>
  </si>
  <si>
    <t>RISP REG 2016/646 V -(EURO 6B)</t>
  </si>
  <si>
    <t>A95</t>
  </si>
  <si>
    <t>RISP. REG. 2016/427 W - (EURO 6B)</t>
  </si>
  <si>
    <t>B00</t>
  </si>
  <si>
    <t>RISP. REG. 2016/427 X - (EURO 6B)</t>
  </si>
  <si>
    <t>A98</t>
  </si>
  <si>
    <t>RISP. REG. 2016/427 Y - (EURO 6B)</t>
  </si>
  <si>
    <t>A86</t>
  </si>
  <si>
    <t>RISP. REG. 2016/646 W - (EURO 6B)</t>
  </si>
  <si>
    <t>A87</t>
  </si>
  <si>
    <t>RISP. REG. 2016/646 X - (EURO 6B)</t>
  </si>
  <si>
    <t>A88</t>
  </si>
  <si>
    <t>RISP. REG. 2016/646 Y - (EURO 6B)</t>
  </si>
  <si>
    <t>A65</t>
  </si>
  <si>
    <t>EURO6C</t>
  </si>
  <si>
    <t>RISP REG 2015/45 (EURO 6C)</t>
  </si>
  <si>
    <t>B01</t>
  </si>
  <si>
    <t>RISP. REG. 2016/427 ZA - (EURO 6C)</t>
  </si>
  <si>
    <t>B02</t>
  </si>
  <si>
    <t>RISP. REG. 2016/427 ZB - (EURO 6C)</t>
  </si>
  <si>
    <t>A99</t>
  </si>
  <si>
    <t>RISP. REG. 2016/427 ZC - (EURO 6C)</t>
  </si>
  <si>
    <t>A96</t>
  </si>
  <si>
    <t>RISP. REG. 2016/427 ZD - (EURO 6C)</t>
  </si>
  <si>
    <t>B03</t>
  </si>
  <si>
    <t>RISP. REG. 2016/427 ZE - (EURO 6C)</t>
  </si>
  <si>
    <t>A97</t>
  </si>
  <si>
    <t>RISP. REG. 2016/427 ZF - (EURO 6C)</t>
  </si>
  <si>
    <t>A89</t>
  </si>
  <si>
    <t>RISP. REG. 2016/646 ZA - (EURO 6C)</t>
  </si>
  <si>
    <t>A90</t>
  </si>
  <si>
    <t>RISP. REG. 2016/646 ZB - (EURO 6C)</t>
  </si>
  <si>
    <t>A91</t>
  </si>
  <si>
    <t>RISP. REG. 2016/646 ZC - (EURO 6C)</t>
  </si>
  <si>
    <t>A92</t>
  </si>
  <si>
    <t>RISP. REG. 2016/646 ZD - (EURO 6C)</t>
  </si>
  <si>
    <t>A93</t>
  </si>
  <si>
    <t>RISP. REG. 2016/646 ZE - (EURO 6C)</t>
  </si>
  <si>
    <t>A94</t>
  </si>
  <si>
    <t>RISP. REG. 2016/646 ZF - (EURO 6C)</t>
  </si>
  <si>
    <t>B08</t>
  </si>
  <si>
    <t>EURO6D</t>
  </si>
  <si>
    <t>RISP REG 2016/646 ZK -(EURO 6D)</t>
  </si>
  <si>
    <t>B06</t>
  </si>
  <si>
    <t>RISP. REG. 2016/427 PLN (EURO 6D)</t>
  </si>
  <si>
    <t>B27</t>
  </si>
  <si>
    <t>RISP. REG. 2016/427 ZG - (EURO 6D-TEMP)</t>
  </si>
  <si>
    <t>B28</t>
  </si>
  <si>
    <t>RISP. REG. 2016/427 ZH (EURO 6D-TEMP)</t>
  </si>
  <si>
    <t>B29</t>
  </si>
  <si>
    <t>RISP. REG. 2016/427 ZI - (EURO 6D-TEMP)</t>
  </si>
  <si>
    <t>B04</t>
  </si>
  <si>
    <t>RISP. REG. 2016/427 ZJ - (EURO 6D)</t>
  </si>
  <si>
    <t>B05</t>
  </si>
  <si>
    <t>RISP. REG. 2016/427 ZK (EURO 6D)</t>
  </si>
  <si>
    <t>B09</t>
  </si>
  <si>
    <t>RISP. REG. 2016/646 PLN (EURO 6D)</t>
  </si>
  <si>
    <t>B25</t>
  </si>
  <si>
    <t>RISP. REG. 2016/646 ZG - (EURO 6D-TEMP)</t>
  </si>
  <si>
    <t>B24</t>
  </si>
  <si>
    <t>RISP. REG. 2016/646 ZH - (EURO 6D-TEMP)</t>
  </si>
  <si>
    <t>B26</t>
  </si>
  <si>
    <t>RISP. REG. 2016/646 ZI - (EURO 6D-TEMP)</t>
  </si>
  <si>
    <t>B07</t>
  </si>
  <si>
    <t>RISP. REG. 2016/646 ZJ - (EURO 6D)</t>
  </si>
  <si>
    <t>OUTPUT STRINGHE</t>
  </si>
  <si>
    <t>Principale</t>
  </si>
  <si>
    <t>RD A</t>
  </si>
  <si>
    <t>RD B</t>
  </si>
  <si>
    <t>TITOLO INSERIMENTO</t>
  </si>
  <si>
    <t>STRINGA OUTPUT OLEU</t>
  </si>
  <si>
    <t>STRINGA OUTPUT DESCRITTIVA A</t>
  </si>
  <si>
    <t>STRINGA OUTPUT DESCRITTIVA B</t>
  </si>
  <si>
    <t>ANTEPRIMA CdC esplicitata DESCRITTIVA A</t>
  </si>
  <si>
    <t>ANTEPRIMA CdC esplicitata DESCRITTIVA B</t>
  </si>
  <si>
    <t>LUNGHEZZA DEL CAMPO</t>
  </si>
  <si>
    <t>LUNGHEZZA EFFETTIVA CAMPO</t>
  </si>
  <si>
    <t>N. DECIMALI</t>
  </si>
  <si>
    <t>TIPO CARATTERI</t>
  </si>
  <si>
    <t>ALFABETICI</t>
  </si>
  <si>
    <t>ALFANUMERICI</t>
  </si>
  <si>
    <t>NUMERICI</t>
  </si>
  <si>
    <t>ALFANUMERICI CON * /</t>
  </si>
  <si>
    <t>OBBLIGATORIO
O - Obbligatorio
F - Facoltativo
S - Obbligatororio tranne per Storici
T - Obbligatorio tranne trainati non indicare
TS - Obbligatorio tranne per storici e trainati</t>
  </si>
  <si>
    <t>ELABORAZIONE RIGHE DESCRITTIVE "A"</t>
  </si>
  <si>
    <t>CAMPO 1</t>
  </si>
  <si>
    <t>TOTALE:</t>
  </si>
  <si>
    <t>POSIZIONI</t>
  </si>
  <si>
    <t>VALORI</t>
  </si>
  <si>
    <t>POSIZIONI CdC</t>
  </si>
  <si>
    <t>DIVISIONE e COMPLETAMENTO RIGHE</t>
  </si>
  <si>
    <t>1o "*"</t>
  </si>
  <si>
    <t>2o "*"</t>
  </si>
  <si>
    <t>1o "a capo"</t>
  </si>
  <si>
    <t>Residuo</t>
  </si>
  <si>
    <t>Output liberato da spazi</t>
  </si>
  <si>
    <t>Caratteri mancanti</t>
  </si>
  <si>
    <t>#1</t>
  </si>
  <si>
    <t>#2</t>
  </si>
  <si>
    <t>#3</t>
  </si>
  <si>
    <t>#4</t>
  </si>
  <si>
    <t>#5</t>
  </si>
  <si>
    <t>2o"*"</t>
  </si>
  <si>
    <t>#1-Format</t>
  </si>
  <si>
    <t>#2-Format</t>
  </si>
  <si>
    <t>#3-Format</t>
  </si>
  <si>
    <t>#4-Format</t>
  </si>
  <si>
    <t>#5-Format</t>
  </si>
  <si>
    <t>CTOT</t>
  </si>
  <si>
    <t>Traduzione asteriscate</t>
  </si>
  <si>
    <t>OUTPUT CdC</t>
  </si>
  <si>
    <t>Residuo CdC</t>
  </si>
  <si>
    <t>RIGA NULLA NECESSARIA</t>
  </si>
  <si>
    <t>CAMPO 2</t>
  </si>
  <si>
    <t>CAMPO 3</t>
  </si>
  <si>
    <t>CAMPO 4</t>
  </si>
  <si>
    <t>ELABORAZIONE RIGHE DESCRITTIVE "B"</t>
  </si>
  <si>
    <t>IMPOSTAZIONI</t>
  </si>
  <si>
    <t>GENERALE</t>
  </si>
  <si>
    <t>VALORE</t>
  </si>
  <si>
    <t>Nome</t>
  </si>
  <si>
    <t>MakingOLEU</t>
  </si>
  <si>
    <t>Versione</t>
  </si>
  <si>
    <t>Denominazione autore (orizzontale)</t>
  </si>
  <si>
    <t>Centro Prova Autoveicoli di Milano con sezione di Brescia</t>
  </si>
  <si>
    <t>Denominazione autore (verticale)</t>
  </si>
  <si>
    <t>C  e  n  t  r  o      P  r  o  v  a      A  u  t  o  v  e  i  c  o  l  i      d  i      M  i  l  a  n  o      c  o  n      s  e  z  i  o  n  e      d  i      B  r   e  s  c  i  a</t>
  </si>
  <si>
    <t>RIGHE DESCRITTIVE (OLEU)</t>
  </si>
  <si>
    <t>NOME EXCEL</t>
  </si>
  <si>
    <t>Lunghezza caratteri righe descrittive</t>
  </si>
  <si>
    <t>LUNGH</t>
  </si>
  <si>
    <t>Riga di spazi vuoti lunga LUNGH</t>
  </si>
  <si>
    <t>SPAZI</t>
  </si>
  <si>
    <t>CONTROLLO STRINGA</t>
  </si>
  <si>
    <t>Massima lunghezza campo</t>
  </si>
  <si>
    <t>MAX_CAMPO</t>
  </si>
  <si>
    <t>Riga di zeri lunga MAX_CAMPO</t>
  </si>
  <si>
    <t>M_ZERI</t>
  </si>
  <si>
    <t>M_SPAZI</t>
  </si>
  <si>
    <t>FORMATTAZIONE</t>
  </si>
  <si>
    <t>Foglio INSERIMENTO</t>
  </si>
  <si>
    <t>N. veicoli inseribili</t>
  </si>
  <si>
    <t>Foglio STRINGA</t>
  </si>
  <si>
    <t>Righe intestazioni</t>
  </si>
  <si>
    <t>N. inserimenti</t>
  </si>
  <si>
    <t>Nome Inserimenti</t>
  </si>
  <si>
    <t>ANTEPRIMA RAPIDA</t>
  </si>
  <si>
    <t>Num</t>
  </si>
  <si>
    <t>Contenuto</t>
  </si>
  <si>
    <t>Concatenato</t>
  </si>
  <si>
    <t>TOT</t>
  </si>
  <si>
    <t>MESSAGGIO ERRORE</t>
  </si>
  <si>
    <t xml:space="preserve">OUTPUT </t>
  </si>
  <si>
    <t xml:space="preserve">via Marco Ulpio Traiano, 40 - 20149
Milano (MI)
mail: cpa.milano@mit.gov.it      
telefono:  (+39) 02 3271246 </t>
  </si>
  <si>
    <t>via Achillle Grandi, 1 - 25125
Brescia (BS)
mail: direzione.cpabs@mit.gov.it
telefono: (+39) 030 3582622</t>
  </si>
  <si>
    <r>
      <t xml:space="preserve">Tutte le voci degli elenchi a tendina sono consultabili dal foglio </t>
    </r>
    <r>
      <rPr>
        <b/>
        <sz val="9"/>
        <color theme="1"/>
        <rFont val="Calibri"/>
        <family val="2"/>
        <scheme val="minor"/>
      </rPr>
      <t>ELENCHI</t>
    </r>
    <r>
      <rPr>
        <sz val="9"/>
        <color theme="1"/>
        <rFont val="Calibri"/>
        <family val="2"/>
        <scheme val="minor"/>
      </rPr>
      <t>.</t>
    </r>
  </si>
  <si>
    <t>DISTANZA TRA CENTRO DELL'OCCHIONE E ASSE #### MM</t>
  </si>
  <si>
    <t>IL RIMORCHIO DEVE ESSERE TRAINATO DA TRATTRICE CON PESO RIMORCHIABILE NON INFERIORE AL PESO COMPLESSIVO DEL RIMORCHIO CON MASSA VERTICALE SUL GANCIO NON INFERIORE ALLA MASSA TRASMESSA DALL’OCCHIONE. ####-####################### [ANTEPRIMA NON AFFIDABILE]</t>
  </si>
  <si>
    <t>Veicolo 1</t>
  </si>
  <si>
    <t>DENOMINAZIONE VEICOLO</t>
  </si>
  <si>
    <r>
      <t xml:space="preserve">Utilizzare il foglio </t>
    </r>
    <r>
      <rPr>
        <b/>
        <sz val="9"/>
        <color theme="1"/>
        <rFont val="Calibri"/>
        <family val="2"/>
        <scheme val="minor"/>
      </rPr>
      <t>INSERIMENTO</t>
    </r>
    <r>
      <rPr>
        <sz val="9"/>
        <color theme="1"/>
        <rFont val="Calibri"/>
        <family val="2"/>
        <scheme val="minor"/>
      </rPr>
      <t xml:space="preserve"> per inserire i dati del veicolo.
</t>
    </r>
    <r>
      <rPr>
        <sz val="9"/>
        <color theme="1"/>
        <rFont val="Calibri"/>
        <family val="2"/>
      </rPr>
      <t>É</t>
    </r>
    <r>
      <rPr>
        <sz val="9"/>
        <color theme="1"/>
        <rFont val="Calibri"/>
        <family val="2"/>
        <scheme val="minor"/>
      </rPr>
      <t xml:space="preserve"> possibile inserire 4 diversi veicoli, uno per riga, differenziandoli con una "DENOMINAZIONE VEICOLO" che descriva brevemente il veicolo.
Compilare soltanto le celle a sfondo bianco.</t>
    </r>
  </si>
  <si>
    <r>
      <rPr>
        <sz val="9"/>
        <color theme="1"/>
        <rFont val="Calibri"/>
        <family val="2"/>
      </rPr>
      <t>É</t>
    </r>
    <r>
      <rPr>
        <sz val="9"/>
        <color theme="1"/>
        <rFont val="Calibri"/>
        <family val="2"/>
        <scheme val="minor"/>
      </rPr>
      <t xml:space="preserve"> possibile visualizzare l'anteprima di ogni singola maschera pre-compilata tramite il foglio </t>
    </r>
    <r>
      <rPr>
        <b/>
        <sz val="9"/>
        <color theme="1"/>
        <rFont val="Calibri"/>
        <family val="2"/>
        <scheme val="minor"/>
      </rPr>
      <t>ANTEPRIMA</t>
    </r>
    <r>
      <rPr>
        <sz val="9"/>
        <color theme="1"/>
        <rFont val="Calibri"/>
        <family val="2"/>
        <scheme val="minor"/>
      </rPr>
      <t>, scegliendo quale veicolo mostrare.</t>
    </r>
  </si>
  <si>
    <r>
      <t xml:space="preserve">Compilare tutte le celle necessarie.
In ausilio del compilatore, tramite evidenziazione in </t>
    </r>
    <r>
      <rPr>
        <b/>
        <sz val="9"/>
        <color rgb="FFFF0000"/>
        <rFont val="Calibri"/>
        <family val="2"/>
        <scheme val="minor"/>
      </rPr>
      <t>rosso</t>
    </r>
    <r>
      <rPr>
        <sz val="9"/>
        <color theme="1"/>
        <rFont val="Calibri"/>
        <family val="2"/>
        <scheme val="minor"/>
      </rPr>
      <t xml:space="preserve"> della cella, sono previsti alcuni controlli di conguenza dei dati, ad esempio la verifica della lunghezza massima obbligatoria del campo.
I dati già formattati con "/" (barra) e "," (virgola) vanno inseriti con soli caratteri alfanumerici, verificare l'anteprima sottostante per confermarne la corretta digitazione.
É ammesso l'impiego delle *astersicate* incluse nella lista del foglio "ELENCHI".</t>
    </r>
  </si>
  <si>
    <r>
      <t xml:space="preserve">Il foglio </t>
    </r>
    <r>
      <rPr>
        <b/>
        <sz val="9"/>
        <color theme="1"/>
        <rFont val="Calibri"/>
        <family val="2"/>
        <scheme val="minor"/>
      </rPr>
      <t>ANTEPRIMA</t>
    </r>
    <r>
      <rPr>
        <sz val="9"/>
        <color theme="1"/>
        <rFont val="Calibri"/>
        <family val="2"/>
        <scheme val="minor"/>
      </rPr>
      <t xml:space="preserve"> permette di visualizzare anche la trascrizione che risulterà sulla Carta di Circolazione.
Le *asteriscate* contenenti errori di forma vengono evidenziate in rosso.</t>
    </r>
  </si>
  <si>
    <t>SALVATAGGIO FILE</t>
  </si>
  <si>
    <t>3.0</t>
  </si>
  <si>
    <t>1 - Veicolo 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</si>
  <si>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</si>
  <si>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</si>
  <si>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</si>
  <si>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</si>
  <si>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</si>
  <si>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</si>
  <si>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</si>
  <si>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</si>
  <si>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</si>
  <si>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</si>
  <si>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</si>
  <si>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</si>
  <si>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</si>
  <si>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*RALLA</t>
  </si>
  <si>
    <t>*RALLA=D=####;U=##,##;H=####/####*</t>
  </si>
  <si>
    <t>*RALLA*: ANTEPRIMA NON DISPONIBILE</t>
  </si>
  <si>
    <t>FORZA ORIZZONTALE:#### KN CARICO VERTICALE MASSIMO:##,## T ALTEZ.RALLA MIN:#### MM MAX:#### MM</t>
  </si>
  <si>
    <t>NO</t>
  </si>
  <si>
    <t>II - INSERIMENTO</t>
  </si>
  <si>
    <r>
      <t xml:space="preserve">POTENZA
</t>
    </r>
    <r>
      <rPr>
        <sz val="12"/>
        <color theme="1"/>
        <rFont val="Calibri"/>
        <family val="2"/>
        <scheme val="minor"/>
      </rPr>
      <t>[kW]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(123,45 no virgola)</t>
    </r>
  </si>
  <si>
    <r>
      <t xml:space="preserve">CILINDRATA
</t>
    </r>
    <r>
      <rPr>
        <sz val="12"/>
        <color theme="1"/>
        <rFont val="Calibri"/>
        <family val="2"/>
        <scheme val="minor"/>
      </rPr>
      <t>[cc]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(12345,67 no virgola)</t>
    </r>
  </si>
  <si>
    <r>
      <t xml:space="preserve">DIRETTIVA CEE
</t>
    </r>
    <r>
      <rPr>
        <sz val="12"/>
        <color theme="1"/>
        <rFont val="Calibri"/>
        <family val="2"/>
        <scheme val="minor"/>
      </rPr>
      <t>[vedi ELENCHI]</t>
    </r>
  </si>
  <si>
    <r>
      <t xml:space="preserve">DATA OMOLOG.
</t>
    </r>
    <r>
      <rPr>
        <sz val="12"/>
        <color theme="1"/>
        <rFont val="Calibri"/>
        <family val="2"/>
        <scheme val="minor"/>
      </rPr>
      <t xml:space="preserve">(mmaa, senza barra) </t>
    </r>
  </si>
  <si>
    <r>
      <t xml:space="preserve">DATA OMOLOG. EUROPEA </t>
    </r>
    <r>
      <rPr>
        <sz val="12"/>
        <color theme="1"/>
        <rFont val="Calibri"/>
        <family val="2"/>
        <scheme val="minor"/>
      </rPr>
      <t>(ggmmaaaa, senza barra)</t>
    </r>
  </si>
  <si>
    <r>
      <t xml:space="preserve">VELOCITA'   EFF.
</t>
    </r>
    <r>
      <rPr>
        <sz val="12"/>
        <color theme="1"/>
        <rFont val="Calibri"/>
        <family val="2"/>
        <scheme val="minor"/>
      </rPr>
      <t>[km/h]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(123,45 no virgola)</t>
    </r>
  </si>
  <si>
    <r>
      <t xml:space="preserve">LIMITE DATA  OMOLOG.
</t>
    </r>
    <r>
      <rPr>
        <sz val="12"/>
        <color theme="1"/>
        <rFont val="Calibri"/>
        <family val="2"/>
        <scheme val="minor"/>
      </rPr>
      <t>(mmaaaa, no barra)</t>
    </r>
  </si>
  <si>
    <r>
      <t xml:space="preserve">TECNOLOGIA INNOVATIVA </t>
    </r>
    <r>
      <rPr>
        <sz val="12"/>
        <color theme="1"/>
        <rFont val="Calibri"/>
        <family val="2"/>
        <scheme val="minor"/>
      </rPr>
      <t>(123,4 no virgola)</t>
    </r>
  </si>
  <si>
    <r>
      <t>NOX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[g/kWh]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(1,2345 no virgola)</t>
    </r>
  </si>
  <si>
    <r>
      <t xml:space="preserve">PARTICOLATO
</t>
    </r>
    <r>
      <rPr>
        <sz val="12"/>
        <rFont val="Calibri"/>
        <family val="2"/>
        <scheme val="minor"/>
      </rPr>
      <t>[g/km]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(1,2345 no virgola)</t>
    </r>
  </si>
  <si>
    <r>
      <t xml:space="preserve">CO2
</t>
    </r>
    <r>
      <rPr>
        <sz val="12"/>
        <rFont val="Calibri"/>
        <family val="2"/>
        <scheme val="minor"/>
      </rPr>
      <t>[g/km]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(123,4 no virgola)</t>
    </r>
  </si>
  <si>
    <r>
      <t xml:space="preserve">COEFF. ASSORB.
</t>
    </r>
    <r>
      <rPr>
        <sz val="12"/>
        <rFont val="Calibri"/>
        <family val="2"/>
        <scheme val="minor"/>
      </rPr>
      <t>[1/m]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(1,23 no virgola)</t>
    </r>
  </si>
  <si>
    <t>IL RIMORCHIO DEVE ESSERE TRAINATO DA TRATTRICE CON PESO RIMORCHIABILE NON INFERIORE AL PESO COMPLESSIVO DEL RIMORCHIO CON MASSA VERTICALE SUL GANCIO NON INFERIORE ALLA MASSA TRASMESSA DALL’OCCHIONE. (senza carico verticale) ####-####################### [ANTEPRIMA NON AFFIDABILE]</t>
  </si>
  <si>
    <t>IL RIMORCHIO DEVE ESSERE TRAINATO DA TRATTRICE CON PESO RIMORCHIABILE NON INFERIORE AL PESO COMPLESSIVO DEL RIMORCHIO CON MASSA VERTICALE SUL GANCIO NON INFERIORE ALLA MASSA TRASMESSA DALL’OCCHIONE. (con carico verticale) ####-####################### [ANTEPRIMA NON AFFIDABILE]</t>
  </si>
  <si>
    <t>valore tipico per autobus</t>
  </si>
  <si>
    <t>CAR SPEC</t>
  </si>
  <si>
    <t>Fondo piatto</t>
  </si>
  <si>
    <t>Sponda ribaltabile</t>
  </si>
  <si>
    <t>Cassone chiuso</t>
  </si>
  <si>
    <t>Condizionato, con pareti isolate e attrezzato per mantenere la temperatura interna</t>
  </si>
  <si>
    <t>Condizionato, con pareti isolate, ma non attrezzato per mantenere la temperatura interna</t>
  </si>
  <si>
    <t>Coperto da telone</t>
  </si>
  <si>
    <t>Cassa mobile (sovrastruttura intercambiabile)</t>
  </si>
  <si>
    <t>Portacontainer</t>
  </si>
  <si>
    <t>Veicoli muniti di gancio di sollevamento</t>
  </si>
  <si>
    <t>A cassone ribaltabile</t>
  </si>
  <si>
    <t>Cisterna</t>
  </si>
  <si>
    <t>Cisterna destinata al trasporto di merci pericolose</t>
  </si>
  <si>
    <t>Camion per il trasporto di bestiame</t>
  </si>
  <si>
    <t>Bisarca</t>
  </si>
  <si>
    <t>Camion betoniera</t>
  </si>
  <si>
    <t>Autopompa per calcestruzzo</t>
  </si>
  <si>
    <t>Camion per il trasporto di legname</t>
  </si>
  <si>
    <t>Veicolo per la raccolta dei rifiuti</t>
  </si>
  <si>
    <t>Spazzatrice, pulitrice e spurgo pozzi neri</t>
  </si>
  <si>
    <t>Compressore</t>
  </si>
  <si>
    <t>Porta-barche</t>
  </si>
  <si>
    <t>Porta-alianti</t>
  </si>
  <si>
    <t>Veicoli destinati alla vendita al dettaglio o da esposizione</t>
  </si>
  <si>
    <t>Carroattrezzi</t>
  </si>
  <si>
    <t>Camion con scala</t>
  </si>
  <si>
    <t>Autogru (diversa da una gru mobile come definita nella sezione 5, parte A, dell'allegato II)</t>
  </si>
  <si>
    <t>Camion con piattaforma aerea</t>
  </si>
  <si>
    <t>Gru scavatrice</t>
  </si>
  <si>
    <t>Rimorchio a pianale ribassato</t>
  </si>
  <si>
    <t>Veicolo per il trasporto di lastre di vetro</t>
  </si>
  <si>
    <t>Camion dei pompieri</t>
  </si>
  <si>
    <t>Carrozzeria esclusa dal presente elenco</t>
  </si>
  <si>
    <t>CIFRE SPECIFICHE</t>
  </si>
  <si>
    <t>FURGONE (VAN)</t>
  </si>
  <si>
    <t>RIMORCHIO A ASSE CENTRALE</t>
  </si>
  <si>
    <t>RIMORCHIO A TIMONE RIGIDO</t>
  </si>
  <si>
    <t>14</t>
  </si>
  <si>
    <t>21</t>
  </si>
  <si>
    <t>22</t>
  </si>
  <si>
    <t>29</t>
  </si>
  <si>
    <t>30</t>
  </si>
  <si>
    <t>COMBINAZIONI CATEGORIA N</t>
  </si>
  <si>
    <t>COMBINAZIONI CATEGORIA O</t>
  </si>
  <si>
    <t>CAR(MA=CAT)</t>
  </si>
  <si>
    <t>v1.5</t>
  </si>
  <si>
    <r>
      <t xml:space="preserve">DECIBEL
</t>
    </r>
    <r>
      <rPr>
        <sz val="12"/>
        <color theme="1"/>
        <rFont val="Calibri"/>
        <family val="2"/>
        <scheme val="minor"/>
      </rPr>
      <t>[dB]
(123,45 no virgola)</t>
    </r>
  </si>
  <si>
    <t>CAR SPEC
[elenco]</t>
  </si>
  <si>
    <t>Veicolo non soggetto ai vincoli</t>
  </si>
  <si>
    <t>Veicolo non fornito anche se le sue caratteristiche richiedono la presenza di tale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</si>
</sst>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u/>
      <sz val="10"/>
      <color theme="10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onsolas"/>
      <family val="3"/>
    </font>
    <font>
      <i/>
      <sz val="3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548DD4"/>
      <name val="Arial Narrow"/>
      <family val="2"/>
    </font>
    <font>
      <b/>
      <sz val="16"/>
      <color theme="1"/>
      <name val="Calibri"/>
      <family val="2"/>
      <scheme val="minor"/>
    </font>
    <font>
      <b/>
      <sz val="16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onsolas"/>
      <family val="3"/>
    </font>
    <font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onsolas"/>
      <family val="3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color theme="4" tint="0.79998168889431442"/>
      <name val="Consolas"/>
      <family val="3"/>
    </font>
    <font>
      <b/>
      <sz val="9"/>
      <color theme="1"/>
      <name val="Consolas"/>
      <family val="3"/>
    </font>
    <font>
      <b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onsolas"/>
      <family val="3"/>
    </font>
    <font>
      <u/>
      <sz val="9"/>
      <name val="Consolas"/>
      <family val="3"/>
    </font>
    <font>
      <b/>
      <u/>
      <sz val="9"/>
      <name val="Consolas"/>
      <family val="3"/>
    </font>
    <font>
      <sz val="9"/>
      <name val="Consolas"/>
      <family val="3"/>
    </font>
    <font>
      <b/>
      <sz val="9"/>
      <color rgb="FF548DD4"/>
      <name val="Consolas"/>
      <family val="3"/>
    </font>
    <font>
      <u/>
      <sz val="9"/>
      <color theme="1"/>
      <name val="Consolas"/>
      <family val="3"/>
    </font>
    <font>
      <b/>
      <u/>
      <sz val="9"/>
      <color theme="1"/>
      <name val="Consolas"/>
      <family val="3"/>
    </font>
    <font>
      <b/>
      <sz val="9"/>
      <color theme="2" tint="-0.249977111117893"/>
      <name val="Consolas"/>
      <family val="3"/>
    </font>
    <font>
      <b/>
      <sz val="11"/>
      <color theme="0"/>
      <name val="Calibri"/>
      <family val="2"/>
      <scheme val="minor"/>
    </font>
    <font>
      <b/>
      <sz val="9"/>
      <color rgb="FFFF0000"/>
      <name val="Consolas"/>
      <family val="3"/>
    </font>
    <font>
      <b/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b/>
      <sz val="16"/>
      <color theme="9" tint="0.7999816888943144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b/>
      <sz val="20"/>
      <color theme="6" tint="0.79998168889431442"/>
      <name val="Calibri"/>
      <family val="2"/>
      <scheme val="minor"/>
    </font>
    <font>
      <sz val="36"/>
      <color theme="3" tint="0.3999755851924192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0"/>
      <color rgb="FF0070C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4"/>
      <name val="Calibri"/>
      <family val="2"/>
      <scheme val="minor"/>
    </font>
    <font>
      <i/>
      <sz val="12"/>
      <color theme="4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0"/>
      <color theme="1" tint="0.34998626667073579"/>
      <name val="Consolas"/>
      <family val="3"/>
    </font>
    <font>
      <b/>
      <sz val="11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u/>
      <sz val="12"/>
      <color theme="1" tint="0.34998626667073579"/>
      <name val="Consolas"/>
      <family val="3"/>
    </font>
    <font>
      <u/>
      <sz val="14"/>
      <color theme="1" tint="0.34998626667073579"/>
      <name val="Calibri"/>
      <family val="2"/>
      <scheme val="minor"/>
    </font>
    <font>
      <u/>
      <sz val="16"/>
      <color theme="1" tint="0.34998626667073579"/>
      <name val="Calibri"/>
      <family val="2"/>
      <scheme val="minor"/>
    </font>
    <font>
      <u/>
      <sz val="12"/>
      <color theme="1" tint="0.34998626667073579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theme="1"/>
      <name val="Franklin Gothic Demi Cond"/>
      <family val="2"/>
    </font>
    <font>
      <sz val="26"/>
      <color theme="4" tint="0.59999389629810485"/>
      <name val="Franklin Gothic Demi Cond"/>
      <family val="2"/>
    </font>
    <font>
      <sz val="12"/>
      <color theme="1"/>
      <name val="Franklin Gothic Demi Cond"/>
      <family val="2"/>
    </font>
    <font>
      <sz val="14"/>
      <color theme="1"/>
      <name val="Franklin Gothic Demi Cond"/>
      <family val="2"/>
    </font>
    <font>
      <sz val="12"/>
      <color theme="4" tint="0.59999389629810485"/>
      <name val="Franklin Gothic Demi Cond"/>
      <family val="2"/>
    </font>
    <font>
      <u/>
      <sz val="6"/>
      <color theme="1"/>
      <name val="Consolas"/>
      <family val="3"/>
    </font>
    <font>
      <sz val="10"/>
      <color theme="4"/>
      <name val="Calibri"/>
      <family val="2"/>
      <scheme val="minor"/>
    </font>
    <font>
      <sz val="11"/>
      <color rgb="FF002060"/>
      <name val="Franklin Gothic Demi Cond"/>
      <family val="2"/>
    </font>
    <font>
      <sz val="14"/>
      <color rgb="FF002060"/>
      <name val="Franklin Gothic Demi Cond"/>
      <family val="2"/>
    </font>
    <font>
      <b/>
      <sz val="14"/>
      <color rgb="FF002060"/>
      <name val="Franklin Gothic Demi Cond"/>
      <family val="2"/>
    </font>
    <font>
      <b/>
      <sz val="12"/>
      <color rgb="FF002060"/>
      <name val="Franklin Gothic Demi Cond"/>
      <family val="2"/>
    </font>
    <font>
      <b/>
      <sz val="9"/>
      <color rgb="FF002060"/>
      <name val="Consolas"/>
      <family val="3"/>
    </font>
    <font>
      <b/>
      <sz val="9"/>
      <color rgb="FF002060"/>
      <name val="Franklin Gothic Demi Cond"/>
      <family val="2"/>
    </font>
    <font>
      <sz val="9"/>
      <color theme="1"/>
      <name val="Consolas"/>
      <family val="3"/>
    </font>
    <font>
      <u/>
      <sz val="10"/>
      <color theme="1"/>
      <name val="Consolas"/>
      <family val="3"/>
    </font>
    <font>
      <b/>
      <sz val="26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8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</font>
    <font>
      <sz val="10"/>
      <color rgb="FF002060"/>
      <name val="Franklin Gothic Demi Cond"/>
      <family val="2"/>
    </font>
    <font>
      <sz val="12"/>
      <color rgb="FF002060"/>
      <name val="Franklin Gothic Demi Cond"/>
      <family val="2"/>
    </font>
    <font>
      <sz val="7"/>
      <color rgb="FF002060"/>
      <name val="Franklin Gothic Book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b/>
      <sz val="10"/>
      <color theme="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0625">
        <fgColor theme="0" tint="-4.9989318521683403E-2"/>
        <bgColor theme="6" tint="0.39997558519241921"/>
      </patternFill>
    </fill>
    <fill>
      <patternFill patternType="gray0625">
        <fgColor theme="0" tint="-4.9989318521683403E-2"/>
        <bgColor theme="5" tint="0.59999389629810485"/>
      </patternFill>
    </fill>
    <fill>
      <patternFill patternType="gray0625">
        <fgColor theme="0" tint="-4.9989318521683403E-2"/>
        <bgColor theme="3" tint="0.59999389629810485"/>
      </patternFill>
    </fill>
    <fill>
      <patternFill patternType="gray0625">
        <fgColor theme="0" tint="-4.9989318521683403E-2"/>
        <bgColor theme="7" tint="0.59999389629810485"/>
      </patternFill>
    </fill>
    <fill>
      <patternFill patternType="gray0625">
        <fgColor theme="0" tint="-4.9989318521683403E-2"/>
        <bgColor theme="6" tint="0.399945066682943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theme="0" tint="-4.9989318521683403E-2"/>
        <bgColor theme="0"/>
      </patternFill>
    </fill>
    <fill>
      <patternFill patternType="solid">
        <fgColor rgb="FFEEB4B4"/>
        <bgColor indexed="64"/>
      </patternFill>
    </fill>
    <fill>
      <patternFill patternType="darkUp">
        <bgColor theme="0" tint="-4.9989318521683403E-2"/>
      </patternFill>
    </fill>
    <fill>
      <patternFill patternType="darkUp">
        <bgColor theme="6" tint="0.39997558519241921"/>
      </patternFill>
    </fill>
    <fill>
      <patternFill patternType="darkUp">
        <bgColor theme="5" tint="0.59999389629810485"/>
      </patternFill>
    </fill>
    <fill>
      <patternFill patternType="darkUp">
        <bgColor theme="3" tint="0.39997558519241921"/>
      </patternFill>
    </fill>
    <fill>
      <patternFill patternType="darkUp">
        <bgColor theme="7" tint="0.59999389629810485"/>
      </patternFill>
    </fill>
    <fill>
      <patternFill patternType="solid">
        <fgColor theme="4" tint="0.79998168889431442"/>
        <bgColor indexed="64"/>
      </patternFill>
    </fill>
    <fill>
      <patternFill patternType="gray0625">
        <fgColor theme="0" tint="-4.9989318521683403E-2"/>
        <bgColor theme="8" tint="0.59999389629810485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fgColor theme="0"/>
        <bgColor theme="6" tint="0.39994506668294322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9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05" fillId="0" borderId="0"/>
  </cellStyleXfs>
  <cellXfs count="530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3" fillId="11" borderId="0" xfId="0" applyFont="1" applyFill="1"/>
    <xf numFmtId="0" fontId="0" fillId="11" borderId="0" xfId="0" applyFill="1"/>
    <xf numFmtId="0" fontId="0" fillId="0" borderId="0" xfId="0" applyAlignment="1">
      <alignment wrapText="1"/>
    </xf>
    <xf numFmtId="0" fontId="0" fillId="0" borderId="0" xfId="0" applyFill="1"/>
    <xf numFmtId="0" fontId="0" fillId="12" borderId="0" xfId="0" applyFill="1"/>
    <xf numFmtId="0" fontId="3" fillId="12" borderId="0" xfId="0" applyFont="1" applyFill="1"/>
    <xf numFmtId="0" fontId="3" fillId="0" borderId="9" xfId="0" applyFont="1" applyBorder="1"/>
    <xf numFmtId="0" fontId="6" fillId="0" borderId="9" xfId="0" applyFont="1" applyBorder="1"/>
    <xf numFmtId="0" fontId="3" fillId="14" borderId="9" xfId="0" applyFont="1" applyFill="1" applyBorder="1" applyAlignment="1">
      <alignment horizontal="center"/>
    </xf>
    <xf numFmtId="0" fontId="9" fillId="0" borderId="9" xfId="0" applyFont="1" applyBorder="1"/>
    <xf numFmtId="0" fontId="10" fillId="0" borderId="0" xfId="0" applyFont="1" applyAlignment="1">
      <alignment horizontal="center" vertical="center"/>
    </xf>
    <xf numFmtId="0" fontId="3" fillId="12" borderId="9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20" fillId="6" borderId="9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Font="1" applyFill="1" applyBorder="1"/>
    <xf numFmtId="0" fontId="3" fillId="11" borderId="7" xfId="0" applyFont="1" applyFill="1" applyBorder="1"/>
    <xf numFmtId="0" fontId="3" fillId="12" borderId="35" xfId="0" applyFont="1" applyFill="1" applyBorder="1"/>
    <xf numFmtId="0" fontId="0" fillId="0" borderId="0" xfId="0" applyAlignment="1">
      <alignment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25" fillId="0" borderId="9" xfId="0" applyFont="1" applyFill="1" applyBorder="1" applyAlignment="1">
      <alignment horizontal="center" wrapText="1"/>
    </xf>
    <xf numFmtId="0" fontId="25" fillId="0" borderId="9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25" fillId="13" borderId="9" xfId="0" applyFont="1" applyFill="1" applyBorder="1" applyAlignment="1">
      <alignment horizontal="center" wrapText="1"/>
    </xf>
    <xf numFmtId="0" fontId="18" fillId="12" borderId="15" xfId="0" applyFont="1" applyFill="1" applyBorder="1" applyAlignment="1" applyProtection="1">
      <alignment horizontal="center" vertical="center" wrapText="1"/>
    </xf>
    <xf numFmtId="0" fontId="5" fillId="13" borderId="16" xfId="0" applyFont="1" applyFill="1" applyBorder="1" applyAlignment="1" applyProtection="1">
      <alignment horizontal="center" vertical="center" wrapText="1"/>
    </xf>
    <xf numFmtId="0" fontId="27" fillId="13" borderId="16" xfId="0" applyFont="1" applyFill="1" applyBorder="1" applyAlignment="1" applyProtection="1">
      <alignment horizontal="center" vertical="center" wrapText="1"/>
    </xf>
    <xf numFmtId="0" fontId="5" fillId="13" borderId="17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13" borderId="9" xfId="1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9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25" fillId="5" borderId="0" xfId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4" borderId="0" xfId="0" applyFill="1"/>
    <xf numFmtId="0" fontId="33" fillId="0" borderId="9" xfId="0" applyFont="1" applyBorder="1"/>
    <xf numFmtId="0" fontId="0" fillId="12" borderId="35" xfId="0" applyFill="1" applyBorder="1"/>
    <xf numFmtId="0" fontId="0" fillId="0" borderId="7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13" borderId="35" xfId="0" applyFont="1" applyFill="1" applyBorder="1" applyAlignment="1">
      <alignment horizontal="center"/>
    </xf>
    <xf numFmtId="0" fontId="3" fillId="24" borderId="0" xfId="0" applyFont="1" applyFill="1"/>
    <xf numFmtId="0" fontId="0" fillId="0" borderId="9" xfId="0" applyFont="1" applyBorder="1" applyAlignment="1">
      <alignment horizontal="center" vertical="center" wrapText="1"/>
    </xf>
    <xf numFmtId="0" fontId="37" fillId="12" borderId="39" xfId="0" applyFont="1" applyFill="1" applyBorder="1" applyAlignment="1" applyProtection="1">
      <alignment horizontal="center" vertical="center" wrapText="1"/>
    </xf>
    <xf numFmtId="0" fontId="0" fillId="11" borderId="7" xfId="0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3" fillId="13" borderId="25" xfId="0" applyFont="1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7" fillId="12" borderId="35" xfId="0" applyFont="1" applyFill="1" applyBorder="1"/>
    <xf numFmtId="0" fontId="5" fillId="13" borderId="41" xfId="0" applyFont="1" applyFill="1" applyBorder="1" applyAlignment="1" applyProtection="1">
      <alignment horizontal="center" vertical="center" wrapText="1"/>
    </xf>
    <xf numFmtId="0" fontId="5" fillId="13" borderId="42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>
      <alignment vertical="center" wrapText="1"/>
    </xf>
    <xf numFmtId="0" fontId="11" fillId="8" borderId="9" xfId="0" applyNumberFormat="1" applyFont="1" applyFill="1" applyBorder="1" applyAlignment="1">
      <alignment vertical="center" wrapText="1"/>
    </xf>
    <xf numFmtId="0" fontId="11" fillId="7" borderId="9" xfId="0" applyFont="1" applyFill="1" applyBorder="1" applyAlignment="1">
      <alignment vertical="center" wrapText="1"/>
    </xf>
    <xf numFmtId="0" fontId="11" fillId="15" borderId="9" xfId="0" applyFont="1" applyFill="1" applyBorder="1" applyAlignment="1">
      <alignment vertical="center" wrapText="1"/>
    </xf>
    <xf numFmtId="0" fontId="11" fillId="15" borderId="9" xfId="0" applyNumberFormat="1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13" borderId="0" xfId="0" applyFont="1" applyFill="1" applyBorder="1" applyAlignment="1">
      <alignment horizontal="center" wrapText="1"/>
    </xf>
    <xf numFmtId="0" fontId="40" fillId="5" borderId="0" xfId="0" applyFont="1" applyFill="1"/>
    <xf numFmtId="0" fontId="40" fillId="0" borderId="0" xfId="0" applyFont="1"/>
    <xf numFmtId="0" fontId="40" fillId="5" borderId="0" xfId="0" applyFont="1" applyFill="1" applyBorder="1"/>
    <xf numFmtId="0" fontId="40" fillId="11" borderId="1" xfId="0" applyFont="1" applyFill="1" applyBorder="1"/>
    <xf numFmtId="0" fontId="40" fillId="11" borderId="2" xfId="0" applyFont="1" applyFill="1" applyBorder="1"/>
    <xf numFmtId="0" fontId="40" fillId="11" borderId="3" xfId="0" applyFont="1" applyFill="1" applyBorder="1"/>
    <xf numFmtId="0" fontId="43" fillId="11" borderId="4" xfId="0" applyFont="1" applyFill="1" applyBorder="1" applyAlignment="1">
      <alignment vertical="center"/>
    </xf>
    <xf numFmtId="0" fontId="43" fillId="11" borderId="0" xfId="0" applyFont="1" applyFill="1" applyBorder="1"/>
    <xf numFmtId="0" fontId="43" fillId="11" borderId="5" xfId="0" applyFont="1" applyFill="1" applyBorder="1"/>
    <xf numFmtId="0" fontId="44" fillId="5" borderId="0" xfId="0" applyFont="1" applyFill="1" applyBorder="1" applyAlignment="1">
      <alignment horizontal="left"/>
    </xf>
    <xf numFmtId="0" fontId="43" fillId="11" borderId="0" xfId="0" applyFont="1" applyFill="1" applyBorder="1" applyAlignment="1">
      <alignment vertical="center"/>
    </xf>
    <xf numFmtId="0" fontId="44" fillId="5" borderId="0" xfId="0" applyFont="1" applyFill="1" applyBorder="1"/>
    <xf numFmtId="0" fontId="45" fillId="5" borderId="0" xfId="0" applyFont="1" applyFill="1" applyBorder="1"/>
    <xf numFmtId="0" fontId="44" fillId="5" borderId="0" xfId="0" applyFont="1" applyFill="1" applyBorder="1" applyAlignment="1">
      <alignment horizontal="center"/>
    </xf>
    <xf numFmtId="0" fontId="45" fillId="11" borderId="0" xfId="0" applyFont="1" applyFill="1" applyBorder="1"/>
    <xf numFmtId="0" fontId="44" fillId="5" borderId="0" xfId="0" applyFont="1" applyFill="1" applyBorder="1" applyAlignment="1">
      <alignment vertical="center"/>
    </xf>
    <xf numFmtId="0" fontId="45" fillId="5" borderId="0" xfId="0" applyFont="1" applyFill="1" applyBorder="1" applyAlignment="1">
      <alignment vertical="center"/>
    </xf>
    <xf numFmtId="0" fontId="40" fillId="11" borderId="5" xfId="0" applyFont="1" applyFill="1" applyBorder="1"/>
    <xf numFmtId="0" fontId="44" fillId="5" borderId="5" xfId="0" applyFont="1" applyFill="1" applyBorder="1" applyAlignment="1">
      <alignment vertical="center"/>
    </xf>
    <xf numFmtId="0" fontId="45" fillId="11" borderId="0" xfId="0" applyFont="1" applyFill="1" applyBorder="1" applyAlignment="1">
      <alignment vertical="center"/>
    </xf>
    <xf numFmtId="0" fontId="40" fillId="11" borderId="0" xfId="0" applyFont="1" applyFill="1" applyBorder="1"/>
    <xf numFmtId="0" fontId="46" fillId="5" borderId="0" xfId="0" applyFont="1" applyFill="1" applyBorder="1"/>
    <xf numFmtId="0" fontId="43" fillId="11" borderId="0" xfId="0" applyFont="1" applyFill="1" applyBorder="1" applyAlignment="1">
      <alignment horizontal="center"/>
    </xf>
    <xf numFmtId="0" fontId="46" fillId="11" borderId="0" xfId="0" applyFont="1" applyFill="1" applyBorder="1"/>
    <xf numFmtId="0" fontId="44" fillId="5" borderId="0" xfId="0" applyFont="1" applyFill="1" applyBorder="1" applyAlignment="1">
      <alignment horizontal="center" vertical="center"/>
    </xf>
    <xf numFmtId="0" fontId="43" fillId="11" borderId="0" xfId="0" applyFont="1" applyFill="1" applyBorder="1" applyAlignment="1">
      <alignment horizontal="left"/>
    </xf>
    <xf numFmtId="0" fontId="43" fillId="5" borderId="0" xfId="0" applyFont="1" applyFill="1" applyBorder="1"/>
    <xf numFmtId="0" fontId="40" fillId="11" borderId="4" xfId="0" applyFont="1" applyFill="1" applyBorder="1"/>
    <xf numFmtId="0" fontId="43" fillId="11" borderId="6" xfId="0" applyFont="1" applyFill="1" applyBorder="1"/>
    <xf numFmtId="0" fontId="43" fillId="11" borderId="7" xfId="0" applyFont="1" applyFill="1" applyBorder="1"/>
    <xf numFmtId="0" fontId="43" fillId="11" borderId="8" xfId="0" applyFont="1" applyFill="1" applyBorder="1"/>
    <xf numFmtId="0" fontId="47" fillId="11" borderId="1" xfId="0" applyFont="1" applyFill="1" applyBorder="1" applyAlignment="1">
      <alignment vertical="center"/>
    </xf>
    <xf numFmtId="0" fontId="48" fillId="5" borderId="4" xfId="0" applyFont="1" applyFill="1" applyBorder="1"/>
    <xf numFmtId="0" fontId="49" fillId="5" borderId="0" xfId="0" applyFont="1" applyFill="1" applyBorder="1"/>
    <xf numFmtId="0" fontId="48" fillId="5" borderId="0" xfId="0" applyFont="1" applyFill="1" applyBorder="1"/>
    <xf numFmtId="0" fontId="40" fillId="11" borderId="6" xfId="0" applyFont="1" applyFill="1" applyBorder="1"/>
    <xf numFmtId="0" fontId="40" fillId="11" borderId="7" xfId="0" applyFont="1" applyFill="1" applyBorder="1"/>
    <xf numFmtId="0" fontId="40" fillId="11" borderId="8" xfId="0" applyFont="1" applyFill="1" applyBorder="1"/>
    <xf numFmtId="0" fontId="0" fillId="11" borderId="9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11" borderId="9" xfId="0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0" fillId="30" borderId="1" xfId="0" applyFont="1" applyFill="1" applyBorder="1"/>
    <xf numFmtId="0" fontId="50" fillId="30" borderId="2" xfId="0" applyFont="1" applyFill="1" applyBorder="1"/>
    <xf numFmtId="0" fontId="50" fillId="30" borderId="3" xfId="0" applyFont="1" applyFill="1" applyBorder="1"/>
    <xf numFmtId="0" fontId="50" fillId="30" borderId="0" xfId="0" applyFont="1" applyFill="1" applyBorder="1"/>
    <xf numFmtId="0" fontId="50" fillId="30" borderId="5" xfId="0" applyFont="1" applyFill="1" applyBorder="1"/>
    <xf numFmtId="0" fontId="40" fillId="30" borderId="7" xfId="0" applyFont="1" applyFill="1" applyBorder="1"/>
    <xf numFmtId="0" fontId="40" fillId="30" borderId="8" xfId="0" applyFont="1" applyFill="1" applyBorder="1"/>
    <xf numFmtId="0" fontId="48" fillId="5" borderId="4" xfId="0" applyFont="1" applyFill="1" applyBorder="1" applyAlignment="1">
      <alignment horizontal="left"/>
    </xf>
    <xf numFmtId="0" fontId="49" fillId="5" borderId="0" xfId="0" applyFont="1" applyFill="1" applyBorder="1" applyAlignment="1"/>
    <xf numFmtId="0" fontId="40" fillId="30" borderId="0" xfId="0" applyFont="1" applyFill="1" applyBorder="1"/>
    <xf numFmtId="0" fontId="40" fillId="30" borderId="5" xfId="0" applyFont="1" applyFill="1" applyBorder="1"/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9" fontId="3" fillId="0" borderId="0" xfId="3" applyFont="1" applyFill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0" fillId="5" borderId="9" xfId="0" applyFill="1" applyBorder="1"/>
    <xf numFmtId="0" fontId="48" fillId="5" borderId="6" xfId="0" applyFont="1" applyFill="1" applyBorder="1" applyAlignment="1">
      <alignment horizontal="left"/>
    </xf>
    <xf numFmtId="0" fontId="49" fillId="5" borderId="7" xfId="0" applyFont="1" applyFill="1" applyBorder="1" applyAlignment="1"/>
    <xf numFmtId="0" fontId="49" fillId="5" borderId="7" xfId="0" applyFont="1" applyFill="1" applyBorder="1"/>
    <xf numFmtId="0" fontId="48" fillId="5" borderId="7" xfId="0" applyFont="1" applyFill="1" applyBorder="1"/>
    <xf numFmtId="0" fontId="40" fillId="5" borderId="7" xfId="0" applyFont="1" applyFill="1" applyBorder="1"/>
    <xf numFmtId="0" fontId="20" fillId="32" borderId="9" xfId="0" applyFont="1" applyFill="1" applyBorder="1" applyAlignment="1">
      <alignment horizontal="left"/>
    </xf>
    <xf numFmtId="0" fontId="33" fillId="4" borderId="9" xfId="0" applyFont="1" applyFill="1" applyBorder="1" applyAlignment="1">
      <alignment vertical="center" wrapText="1"/>
    </xf>
    <xf numFmtId="0" fontId="52" fillId="30" borderId="0" xfId="0" applyFont="1" applyFill="1" applyBorder="1"/>
    <xf numFmtId="0" fontId="52" fillId="11" borderId="5" xfId="0" applyFont="1" applyFill="1" applyBorder="1"/>
    <xf numFmtId="0" fontId="43" fillId="33" borderId="0" xfId="0" applyFont="1" applyFill="1"/>
    <xf numFmtId="0" fontId="40" fillId="33" borderId="0" xfId="0" applyFont="1" applyFill="1"/>
    <xf numFmtId="0" fontId="39" fillId="35" borderId="35" xfId="0" applyFont="1" applyFill="1" applyBorder="1"/>
    <xf numFmtId="0" fontId="39" fillId="35" borderId="0" xfId="0" applyFont="1" applyFill="1" applyBorder="1"/>
    <xf numFmtId="0" fontId="39" fillId="22" borderId="35" xfId="0" applyFont="1" applyFill="1" applyBorder="1"/>
    <xf numFmtId="0" fontId="53" fillId="33" borderId="0" xfId="0" applyFont="1" applyFill="1" applyAlignment="1">
      <alignment horizontal="left"/>
    </xf>
    <xf numFmtId="0" fontId="0" fillId="13" borderId="9" xfId="0" applyFill="1" applyBorder="1"/>
    <xf numFmtId="0" fontId="51" fillId="33" borderId="0" xfId="0" applyFont="1" applyFill="1" applyAlignment="1">
      <alignment horizontal="left"/>
    </xf>
    <xf numFmtId="0" fontId="51" fillId="22" borderId="35" xfId="0" applyFont="1" applyFill="1" applyBorder="1" applyAlignment="1">
      <alignment horizontal="center"/>
    </xf>
    <xf numFmtId="9" fontId="3" fillId="5" borderId="0" xfId="3" applyFont="1" applyFill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40" fillId="0" borderId="0" xfId="0" applyFont="1" applyProtection="1"/>
    <xf numFmtId="0" fontId="31" fillId="9" borderId="0" xfId="0" applyFont="1" applyFill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55" fillId="35" borderId="35" xfId="0" applyFont="1" applyFill="1" applyBorder="1"/>
    <xf numFmtId="0" fontId="0" fillId="5" borderId="0" xfId="0" applyFont="1" applyFill="1" applyBorder="1" applyAlignment="1">
      <alignment horizontal="center" vertical="center" wrapText="1"/>
    </xf>
    <xf numFmtId="0" fontId="62" fillId="5" borderId="0" xfId="2" applyFont="1" applyFill="1" applyAlignment="1">
      <alignment horizontal="center" vertical="center"/>
    </xf>
    <xf numFmtId="0" fontId="0" fillId="5" borderId="2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63" fillId="13" borderId="9" xfId="1" applyFont="1" applyFill="1" applyBorder="1" applyAlignment="1">
      <alignment horizontal="center" vertical="center" wrapText="1"/>
    </xf>
    <xf numFmtId="0" fontId="63" fillId="12" borderId="9" xfId="1" applyFont="1" applyFill="1" applyBorder="1" applyAlignment="1">
      <alignment horizontal="center" vertical="center" wrapText="1"/>
    </xf>
    <xf numFmtId="0" fontId="0" fillId="0" borderId="9" xfId="0" quotePrefix="1" applyFont="1" applyBorder="1" applyAlignment="1">
      <alignment horizontal="center" vertical="center" wrapText="1"/>
    </xf>
    <xf numFmtId="0" fontId="63" fillId="0" borderId="9" xfId="1" applyFont="1" applyFill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 wrapText="1"/>
    </xf>
    <xf numFmtId="0" fontId="63" fillId="0" borderId="9" xfId="1" applyFont="1" applyBorder="1" applyAlignment="1">
      <alignment horizontal="center" vertical="center" wrapText="1"/>
    </xf>
    <xf numFmtId="0" fontId="26" fillId="0" borderId="9" xfId="1" quotePrefix="1" applyFont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center" vertical="center" wrapText="1"/>
    </xf>
    <xf numFmtId="0" fontId="26" fillId="9" borderId="9" xfId="1" applyFont="1" applyFill="1" applyBorder="1" applyAlignment="1">
      <alignment horizontal="center" vertical="center" wrapText="1"/>
    </xf>
    <xf numFmtId="0" fontId="47" fillId="11" borderId="2" xfId="0" applyFont="1" applyFill="1" applyBorder="1" applyAlignment="1">
      <alignment vertical="center"/>
    </xf>
    <xf numFmtId="0" fontId="54" fillId="37" borderId="45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33" fillId="13" borderId="9" xfId="0" applyFont="1" applyFill="1" applyBorder="1"/>
    <xf numFmtId="0" fontId="20" fillId="13" borderId="9" xfId="0" applyFont="1" applyFill="1" applyBorder="1" applyAlignment="1">
      <alignment horizontal="left"/>
    </xf>
    <xf numFmtId="0" fontId="9" fillId="13" borderId="9" xfId="0" applyFont="1" applyFill="1" applyBorder="1"/>
    <xf numFmtId="0" fontId="0" fillId="13" borderId="9" xfId="0" applyFill="1" applyBorder="1" applyAlignment="1">
      <alignment horizontal="center"/>
    </xf>
    <xf numFmtId="0" fontId="0" fillId="13" borderId="9" xfId="0" applyFill="1" applyBorder="1" applyAlignment="1">
      <alignment horizontal="left"/>
    </xf>
    <xf numFmtId="0" fontId="68" fillId="11" borderId="9" xfId="0" applyFont="1" applyFill="1" applyBorder="1" applyAlignment="1">
      <alignment horizontal="center" vertical="center" wrapText="1"/>
    </xf>
    <xf numFmtId="0" fontId="68" fillId="11" borderId="9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41" fillId="13" borderId="9" xfId="0" applyFont="1" applyFill="1" applyBorder="1" applyAlignment="1">
      <alignment horizontal="center" vertical="center" wrapText="1"/>
    </xf>
    <xf numFmtId="0" fontId="41" fillId="13" borderId="9" xfId="0" applyFont="1" applyFill="1" applyBorder="1" applyAlignment="1">
      <alignment vertical="center" wrapText="1"/>
    </xf>
    <xf numFmtId="49" fontId="16" fillId="38" borderId="19" xfId="0" applyNumberFormat="1" applyFont="1" applyFill="1" applyBorder="1" applyAlignment="1" applyProtection="1">
      <alignment horizontal="center" vertical="center" wrapText="1"/>
      <protection locked="0"/>
    </xf>
    <xf numFmtId="0" fontId="69" fillId="12" borderId="30" xfId="0" applyFont="1" applyFill="1" applyBorder="1" applyAlignment="1" applyProtection="1">
      <alignment horizontal="center" vertical="center" wrapText="1"/>
    </xf>
    <xf numFmtId="0" fontId="72" fillId="8" borderId="24" xfId="0" applyNumberFormat="1" applyFont="1" applyFill="1" applyBorder="1" applyAlignment="1" applyProtection="1">
      <alignment horizontal="left" vertical="top" wrapText="1"/>
    </xf>
    <xf numFmtId="0" fontId="73" fillId="39" borderId="40" xfId="0" applyNumberFormat="1" applyFont="1" applyFill="1" applyBorder="1" applyAlignment="1" applyProtection="1">
      <alignment horizontal="right" vertical="center" wrapText="1"/>
    </xf>
    <xf numFmtId="0" fontId="73" fillId="7" borderId="40" xfId="0" applyNumberFormat="1" applyFont="1" applyFill="1" applyBorder="1" applyAlignment="1" applyProtection="1">
      <alignment horizontal="right" vertical="center" wrapText="1"/>
    </xf>
    <xf numFmtId="0" fontId="74" fillId="20" borderId="40" xfId="0" applyNumberFormat="1" applyFont="1" applyFill="1" applyBorder="1" applyAlignment="1" applyProtection="1">
      <alignment horizontal="right" vertical="center" wrapText="1"/>
    </xf>
    <xf numFmtId="0" fontId="74" fillId="4" borderId="40" xfId="0" applyNumberFormat="1" applyFont="1" applyFill="1" applyBorder="1" applyAlignment="1" applyProtection="1">
      <alignment horizontal="right" vertical="center" wrapText="1"/>
    </xf>
    <xf numFmtId="0" fontId="72" fillId="7" borderId="24" xfId="0" applyNumberFormat="1" applyFont="1" applyFill="1" applyBorder="1" applyAlignment="1" applyProtection="1">
      <alignment horizontal="left" vertical="top" wrapText="1"/>
    </xf>
    <xf numFmtId="0" fontId="72" fillId="20" borderId="24" xfId="0" applyNumberFormat="1" applyFont="1" applyFill="1" applyBorder="1" applyAlignment="1" applyProtection="1">
      <alignment horizontal="left" vertical="top" wrapText="1"/>
    </xf>
    <xf numFmtId="0" fontId="72" fillId="4" borderId="26" xfId="0" applyNumberFormat="1" applyFont="1" applyFill="1" applyBorder="1" applyAlignment="1" applyProtection="1">
      <alignment horizontal="left" vertical="top" wrapText="1"/>
    </xf>
    <xf numFmtId="49" fontId="71" fillId="26" borderId="13" xfId="0" applyNumberFormat="1" applyFont="1" applyFill="1" applyBorder="1" applyAlignment="1" applyProtection="1">
      <alignment horizontal="center" vertical="center" wrapText="1"/>
    </xf>
    <xf numFmtId="49" fontId="71" fillId="27" borderId="13" xfId="0" applyNumberFormat="1" applyFont="1" applyFill="1" applyBorder="1" applyAlignment="1" applyProtection="1">
      <alignment horizontal="center" vertical="center" wrapText="1"/>
    </xf>
    <xf numFmtId="49" fontId="71" fillId="28" borderId="13" xfId="0" applyNumberFormat="1" applyFont="1" applyFill="1" applyBorder="1" applyAlignment="1" applyProtection="1">
      <alignment horizontal="center" vertical="center" wrapText="1"/>
    </xf>
    <xf numFmtId="0" fontId="74" fillId="8" borderId="40" xfId="0" applyNumberFormat="1" applyFont="1" applyFill="1" applyBorder="1" applyAlignment="1" applyProtection="1">
      <alignment horizontal="right" vertical="center" wrapText="1"/>
    </xf>
    <xf numFmtId="0" fontId="0" fillId="8" borderId="9" xfId="0" applyFont="1" applyFill="1" applyBorder="1" applyAlignment="1" applyProtection="1">
      <alignment vertical="center" wrapText="1"/>
    </xf>
    <xf numFmtId="0" fontId="25" fillId="7" borderId="9" xfId="0" applyFont="1" applyFill="1" applyBorder="1" applyAlignment="1" applyProtection="1">
      <alignment vertical="center" wrapText="1"/>
    </xf>
    <xf numFmtId="0" fontId="0" fillId="15" borderId="9" xfId="0" applyFont="1" applyFill="1" applyBorder="1" applyAlignment="1" applyProtection="1">
      <alignment vertical="center" wrapText="1"/>
    </xf>
    <xf numFmtId="0" fontId="0" fillId="4" borderId="9" xfId="0" applyFont="1" applyFill="1" applyBorder="1" applyAlignment="1" applyProtection="1">
      <alignment vertical="center" wrapText="1"/>
    </xf>
    <xf numFmtId="0" fontId="0" fillId="8" borderId="9" xfId="0" applyFont="1" applyFill="1" applyBorder="1" applyAlignment="1" applyProtection="1">
      <alignment horizontal="center" vertical="center" wrapText="1"/>
    </xf>
    <xf numFmtId="0" fontId="0" fillId="16" borderId="9" xfId="0" applyNumberFormat="1" applyFont="1" applyFill="1" applyBorder="1" applyAlignment="1" applyProtection="1">
      <alignment horizontal="center" vertical="center" wrapText="1"/>
    </xf>
    <xf numFmtId="0" fontId="0" fillId="8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0" fontId="25" fillId="7" borderId="9" xfId="0" applyFont="1" applyFill="1" applyBorder="1" applyAlignment="1" applyProtection="1">
      <alignment horizontal="center" vertical="center" wrapText="1"/>
    </xf>
    <xf numFmtId="0" fontId="25" fillId="7" borderId="9" xfId="0" applyNumberFormat="1" applyFont="1" applyFill="1" applyBorder="1" applyAlignment="1" applyProtection="1">
      <alignment horizontal="center" vertical="center" wrapText="1"/>
    </xf>
    <xf numFmtId="0" fontId="0" fillId="15" borderId="9" xfId="0" applyFont="1" applyFill="1" applyBorder="1" applyAlignment="1" applyProtection="1">
      <alignment horizontal="center" vertical="center" wrapText="1"/>
    </xf>
    <xf numFmtId="0" fontId="0" fillId="15" borderId="9" xfId="0" applyNumberFormat="1" applyFon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0" fontId="4" fillId="40" borderId="9" xfId="0" applyFont="1" applyFill="1" applyBorder="1" applyAlignment="1">
      <alignment horizontal="center" vertical="center" wrapText="1"/>
    </xf>
    <xf numFmtId="0" fontId="0" fillId="41" borderId="9" xfId="0" applyNumberFormat="1" applyFont="1" applyFill="1" applyBorder="1" applyAlignment="1" applyProtection="1">
      <alignment horizontal="center" vertical="center" wrapText="1"/>
    </xf>
    <xf numFmtId="0" fontId="25" fillId="42" borderId="9" xfId="0" applyNumberFormat="1" applyFont="1" applyFill="1" applyBorder="1" applyAlignment="1" applyProtection="1">
      <alignment horizontal="center" vertical="center" wrapText="1"/>
    </xf>
    <xf numFmtId="0" fontId="0" fillId="43" borderId="9" xfId="0" applyNumberFormat="1" applyFont="1" applyFill="1" applyBorder="1" applyAlignment="1" applyProtection="1">
      <alignment horizontal="center" vertical="center" wrapText="1"/>
    </xf>
    <xf numFmtId="0" fontId="0" fillId="44" borderId="9" xfId="0" applyNumberFormat="1" applyFont="1" applyFill="1" applyBorder="1" applyAlignment="1" applyProtection="1">
      <alignment horizontal="center" vertical="center" wrapText="1"/>
    </xf>
    <xf numFmtId="0" fontId="76" fillId="26" borderId="20" xfId="0" applyNumberFormat="1" applyFont="1" applyFill="1" applyBorder="1" applyAlignment="1" applyProtection="1">
      <alignment horizontal="center" vertical="center" wrapText="1"/>
    </xf>
    <xf numFmtId="0" fontId="80" fillId="28" borderId="20" xfId="0" applyNumberFormat="1" applyFont="1" applyFill="1" applyBorder="1" applyAlignment="1" applyProtection="1">
      <alignment horizontal="center" vertical="center" wrapText="1"/>
    </xf>
    <xf numFmtId="0" fontId="80" fillId="27" borderId="20" xfId="0" applyNumberFormat="1" applyFont="1" applyFill="1" applyBorder="1" applyAlignment="1" applyProtection="1">
      <alignment horizontal="center" vertical="center" wrapText="1"/>
    </xf>
    <xf numFmtId="0" fontId="28" fillId="21" borderId="16" xfId="0" applyFont="1" applyFill="1" applyBorder="1" applyAlignment="1" applyProtection="1">
      <alignment horizontal="center" vertical="center" wrapText="1"/>
    </xf>
    <xf numFmtId="0" fontId="65" fillId="21" borderId="16" xfId="0" applyFont="1" applyFill="1" applyBorder="1" applyAlignment="1" applyProtection="1">
      <alignment horizontal="center" vertical="center" wrapText="1"/>
    </xf>
    <xf numFmtId="0" fontId="40" fillId="5" borderId="2" xfId="0" applyFont="1" applyFill="1" applyBorder="1"/>
    <xf numFmtId="0" fontId="58" fillId="37" borderId="45" xfId="0" applyFont="1" applyFill="1" applyBorder="1" applyAlignment="1">
      <alignment horizontal="left" vertical="center"/>
    </xf>
    <xf numFmtId="0" fontId="82" fillId="5" borderId="0" xfId="0" applyFont="1" applyFill="1" applyAlignment="1">
      <alignment horizontal="center" vertical="center" wrapText="1"/>
    </xf>
    <xf numFmtId="0" fontId="85" fillId="11" borderId="0" xfId="0" applyFont="1" applyFill="1" applyAlignment="1">
      <alignment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56" fillId="5" borderId="0" xfId="0" applyFont="1" applyFill="1" applyBorder="1"/>
    <xf numFmtId="0" fontId="0" fillId="5" borderId="0" xfId="0" applyFill="1" applyBorder="1"/>
    <xf numFmtId="49" fontId="29" fillId="25" borderId="13" xfId="0" applyNumberFormat="1" applyFont="1" applyFill="1" applyBorder="1" applyAlignment="1" applyProtection="1">
      <alignment horizontal="center" vertical="center" wrapText="1"/>
    </xf>
    <xf numFmtId="0" fontId="84" fillId="11" borderId="0" xfId="0" applyFont="1" applyFill="1" applyAlignment="1" applyProtection="1">
      <alignment horizontal="center" vertical="center" wrapText="1"/>
    </xf>
    <xf numFmtId="0" fontId="0" fillId="11" borderId="0" xfId="0" applyFill="1" applyProtection="1"/>
    <xf numFmtId="0" fontId="0" fillId="11" borderId="0" xfId="0" applyFill="1" applyAlignment="1" applyProtection="1">
      <alignment vertical="center"/>
    </xf>
    <xf numFmtId="0" fontId="56" fillId="34" borderId="44" xfId="0" applyFont="1" applyFill="1" applyBorder="1" applyProtection="1"/>
    <xf numFmtId="0" fontId="57" fillId="34" borderId="44" xfId="0" applyFont="1" applyFill="1" applyBorder="1" applyProtection="1"/>
    <xf numFmtId="0" fontId="3" fillId="34" borderId="44" xfId="0" applyFont="1" applyFill="1" applyBorder="1" applyProtection="1"/>
    <xf numFmtId="0" fontId="0" fillId="5" borderId="0" xfId="0" applyFill="1" applyProtection="1"/>
    <xf numFmtId="0" fontId="0" fillId="5" borderId="0" xfId="0" applyFill="1" applyAlignment="1" applyProtection="1">
      <alignment vertical="center"/>
    </xf>
    <xf numFmtId="0" fontId="8" fillId="8" borderId="18" xfId="0" applyFont="1" applyFill="1" applyBorder="1" applyAlignment="1" applyProtection="1">
      <alignment horizontal="center" vertical="center"/>
    </xf>
    <xf numFmtId="0" fontId="87" fillId="3" borderId="31" xfId="0" applyFont="1" applyFill="1" applyBorder="1" applyAlignment="1" applyProtection="1">
      <alignment horizontal="left" vertical="center" wrapText="1"/>
    </xf>
    <xf numFmtId="0" fontId="21" fillId="5" borderId="21" xfId="0" applyFont="1" applyFill="1" applyBorder="1" applyAlignment="1" applyProtection="1">
      <alignment horizontal="left" vertical="center" wrapText="1"/>
    </xf>
    <xf numFmtId="0" fontId="24" fillId="5" borderId="22" xfId="0" applyFont="1" applyFill="1" applyBorder="1" applyAlignment="1" applyProtection="1">
      <alignment vertical="center"/>
    </xf>
    <xf numFmtId="0" fontId="8" fillId="8" borderId="9" xfId="0" applyFont="1" applyFill="1" applyBorder="1" applyAlignment="1" applyProtection="1">
      <alignment horizontal="center" vertical="center"/>
    </xf>
    <xf numFmtId="0" fontId="87" fillId="3" borderId="12" xfId="0" applyFont="1" applyFill="1" applyBorder="1" applyAlignment="1" applyProtection="1">
      <alignment horizontal="left" vertical="center" wrapText="1"/>
    </xf>
    <xf numFmtId="0" fontId="24" fillId="5" borderId="22" xfId="0" applyFont="1" applyFill="1" applyBorder="1" applyAlignment="1" applyProtection="1">
      <alignment horizontal="center" vertical="center"/>
    </xf>
    <xf numFmtId="0" fontId="8" fillId="8" borderId="38" xfId="0" applyFont="1" applyFill="1" applyBorder="1" applyAlignment="1" applyProtection="1">
      <alignment horizontal="center" vertical="center"/>
    </xf>
    <xf numFmtId="0" fontId="87" fillId="3" borderId="32" xfId="0" applyFont="1" applyFill="1" applyBorder="1" applyAlignment="1" applyProtection="1">
      <alignment horizontal="left" vertical="center" wrapText="1"/>
    </xf>
    <xf numFmtId="0" fontId="8" fillId="7" borderId="18" xfId="0" applyFont="1" applyFill="1" applyBorder="1" applyAlignment="1" applyProtection="1">
      <alignment horizontal="center" vertical="center"/>
    </xf>
    <xf numFmtId="0" fontId="87" fillId="17" borderId="31" xfId="0" applyFont="1" applyFill="1" applyBorder="1" applyAlignment="1" applyProtection="1">
      <alignment horizontal="left" vertical="center" wrapText="1"/>
    </xf>
    <xf numFmtId="0" fontId="8" fillId="7" borderId="9" xfId="0" applyFont="1" applyFill="1" applyBorder="1" applyAlignment="1" applyProtection="1">
      <alignment horizontal="center" vertical="center"/>
    </xf>
    <xf numFmtId="0" fontId="87" fillId="17" borderId="12" xfId="0" applyFont="1" applyFill="1" applyBorder="1" applyAlignment="1" applyProtection="1">
      <alignment horizontal="left" vertical="center" wrapText="1"/>
    </xf>
    <xf numFmtId="0" fontId="8" fillId="7" borderId="38" xfId="0" applyFont="1" applyFill="1" applyBorder="1" applyAlignment="1" applyProtection="1">
      <alignment horizontal="center" vertical="center"/>
    </xf>
    <xf numFmtId="0" fontId="87" fillId="17" borderId="32" xfId="0" applyFont="1" applyFill="1" applyBorder="1" applyAlignment="1" applyProtection="1">
      <alignment horizontal="left" vertical="center" wrapText="1"/>
    </xf>
    <xf numFmtId="0" fontId="8" fillId="20" borderId="18" xfId="0" applyFont="1" applyFill="1" applyBorder="1" applyAlignment="1" applyProtection="1">
      <alignment horizontal="center" vertical="center"/>
    </xf>
    <xf numFmtId="0" fontId="87" fillId="16" borderId="31" xfId="0" applyFont="1" applyFill="1" applyBorder="1" applyAlignment="1" applyProtection="1">
      <alignment horizontal="left" vertical="center" wrapText="1"/>
    </xf>
    <xf numFmtId="0" fontId="8" fillId="20" borderId="9" xfId="0" applyFont="1" applyFill="1" applyBorder="1" applyAlignment="1" applyProtection="1">
      <alignment horizontal="center" vertical="center"/>
    </xf>
    <xf numFmtId="0" fontId="87" fillId="16" borderId="12" xfId="0" applyFont="1" applyFill="1" applyBorder="1" applyAlignment="1" applyProtection="1">
      <alignment horizontal="left" vertical="center" wrapText="1"/>
    </xf>
    <xf numFmtId="0" fontId="8" fillId="20" borderId="38" xfId="0" applyFont="1" applyFill="1" applyBorder="1" applyAlignment="1" applyProtection="1">
      <alignment horizontal="center" vertical="center"/>
    </xf>
    <xf numFmtId="0" fontId="87" fillId="16" borderId="32" xfId="0" applyFont="1" applyFill="1" applyBorder="1" applyAlignment="1" applyProtection="1">
      <alignment horizontal="left" vertical="center" wrapText="1"/>
    </xf>
    <xf numFmtId="0" fontId="8" fillId="4" borderId="18" xfId="0" applyFont="1" applyFill="1" applyBorder="1" applyAlignment="1" applyProtection="1">
      <alignment horizontal="center" vertical="center"/>
    </xf>
    <xf numFmtId="0" fontId="87" fillId="18" borderId="31" xfId="0" applyFont="1" applyFill="1" applyBorder="1" applyAlignment="1" applyProtection="1">
      <alignment horizontal="left" vertical="center" wrapText="1"/>
    </xf>
    <xf numFmtId="0" fontId="8" fillId="4" borderId="9" xfId="0" applyFont="1" applyFill="1" applyBorder="1" applyAlignment="1" applyProtection="1">
      <alignment horizontal="center" vertical="center"/>
    </xf>
    <xf numFmtId="0" fontId="87" fillId="18" borderId="12" xfId="0" applyFont="1" applyFill="1" applyBorder="1" applyAlignment="1" applyProtection="1">
      <alignment horizontal="left" vertical="center" wrapText="1"/>
    </xf>
    <xf numFmtId="0" fontId="8" fillId="4" borderId="38" xfId="0" applyFont="1" applyFill="1" applyBorder="1" applyAlignment="1" applyProtection="1">
      <alignment horizontal="center" vertical="center"/>
    </xf>
    <xf numFmtId="0" fontId="87" fillId="18" borderId="32" xfId="0" applyFont="1" applyFill="1" applyBorder="1" applyAlignment="1" applyProtection="1">
      <alignment horizontal="left" vertical="center" wrapText="1"/>
    </xf>
    <xf numFmtId="0" fontId="88" fillId="11" borderId="0" xfId="2" applyFont="1" applyFill="1" applyBorder="1" applyAlignment="1">
      <alignment horizontal="center" vertical="center"/>
    </xf>
    <xf numFmtId="0" fontId="28" fillId="46" borderId="16" xfId="0" applyFont="1" applyFill="1" applyBorder="1" applyAlignment="1" applyProtection="1">
      <alignment horizontal="center" vertical="center" wrapText="1"/>
    </xf>
    <xf numFmtId="49" fontId="16" fillId="38" borderId="28" xfId="0" applyNumberFormat="1" applyFont="1" applyFill="1" applyBorder="1" applyAlignment="1" applyProtection="1">
      <alignment horizontal="center" vertical="center" wrapText="1"/>
      <protection locked="0"/>
    </xf>
    <xf numFmtId="49" fontId="29" fillId="25" borderId="43" xfId="0" applyNumberFormat="1" applyFont="1" applyFill="1" applyBorder="1" applyAlignment="1" applyProtection="1">
      <alignment horizontal="center" vertical="center" wrapText="1"/>
    </xf>
    <xf numFmtId="0" fontId="75" fillId="25" borderId="30" xfId="0" applyNumberFormat="1" applyFont="1" applyFill="1" applyBorder="1" applyAlignment="1" applyProtection="1">
      <alignment horizontal="center" vertical="center" wrapText="1"/>
    </xf>
    <xf numFmtId="49" fontId="71" fillId="26" borderId="43" xfId="0" applyNumberFormat="1" applyFont="1" applyFill="1" applyBorder="1" applyAlignment="1" applyProtection="1">
      <alignment horizontal="center" vertical="center" wrapText="1"/>
    </xf>
    <xf numFmtId="0" fontId="77" fillId="26" borderId="30" xfId="0" applyNumberFormat="1" applyFont="1" applyFill="1" applyBorder="1" applyAlignment="1" applyProtection="1">
      <alignment horizontal="center" vertical="center" wrapText="1"/>
    </xf>
    <xf numFmtId="49" fontId="71" fillId="27" borderId="43" xfId="0" applyNumberFormat="1" applyFont="1" applyFill="1" applyBorder="1" applyAlignment="1" applyProtection="1">
      <alignment horizontal="center" vertical="center" wrapText="1"/>
    </xf>
    <xf numFmtId="0" fontId="79" fillId="27" borderId="30" xfId="0" applyNumberFormat="1" applyFont="1" applyFill="1" applyBorder="1" applyAlignment="1" applyProtection="1">
      <alignment horizontal="center" vertical="center" wrapText="1"/>
    </xf>
    <xf numFmtId="49" fontId="71" fillId="28" borderId="43" xfId="0" applyNumberFormat="1" applyFont="1" applyFill="1" applyBorder="1" applyAlignment="1" applyProtection="1">
      <alignment horizontal="center" vertical="center" wrapText="1"/>
    </xf>
    <xf numFmtId="0" fontId="79" fillId="28" borderId="30" xfId="0" applyNumberFormat="1" applyFont="1" applyFill="1" applyBorder="1" applyAlignment="1" applyProtection="1">
      <alignment horizontal="center" vertical="center" wrapText="1"/>
    </xf>
    <xf numFmtId="49" fontId="75" fillId="25" borderId="20" xfId="0" applyNumberFormat="1" applyFont="1" applyFill="1" applyBorder="1" applyAlignment="1" applyProtection="1">
      <alignment horizontal="center" vertical="center" wrapText="1"/>
    </xf>
    <xf numFmtId="0" fontId="77" fillId="26" borderId="20" xfId="0" applyNumberFormat="1" applyFont="1" applyFill="1" applyBorder="1" applyAlignment="1" applyProtection="1">
      <alignment horizontal="center" vertical="center" wrapText="1"/>
    </xf>
    <xf numFmtId="0" fontId="79" fillId="27" borderId="20" xfId="0" applyNumberFormat="1" applyFont="1" applyFill="1" applyBorder="1" applyAlignment="1" applyProtection="1">
      <alignment horizontal="center" vertical="center" wrapText="1"/>
    </xf>
    <xf numFmtId="0" fontId="79" fillId="28" borderId="20" xfId="0" applyNumberFormat="1" applyFont="1" applyFill="1" applyBorder="1" applyAlignment="1" applyProtection="1">
      <alignment horizontal="center" vertical="center" wrapText="1"/>
    </xf>
    <xf numFmtId="0" fontId="3" fillId="12" borderId="0" xfId="0" applyFont="1" applyFill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31" borderId="9" xfId="0" applyFill="1" applyBorder="1" applyAlignment="1">
      <alignment horizontal="center" vertical="center"/>
    </xf>
    <xf numFmtId="0" fontId="33" fillId="0" borderId="9" xfId="0" applyFont="1" applyBorder="1" applyAlignment="1">
      <alignment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4" borderId="9" xfId="0" applyFill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25" fillId="0" borderId="9" xfId="0" applyFont="1" applyBorder="1" applyAlignment="1">
      <alignment vertical="center"/>
    </xf>
    <xf numFmtId="0" fontId="33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31" borderId="9" xfId="0" applyFont="1" applyFill="1" applyBorder="1" applyAlignment="1">
      <alignment horizontal="center" vertical="center"/>
    </xf>
    <xf numFmtId="0" fontId="89" fillId="11" borderId="0" xfId="0" applyFont="1" applyFill="1" applyAlignment="1">
      <alignment horizontal="center" vertical="center" wrapText="1"/>
    </xf>
    <xf numFmtId="0" fontId="91" fillId="18" borderId="2" xfId="0" applyFont="1" applyFill="1" applyBorder="1" applyAlignment="1">
      <alignment vertical="center" wrapText="1"/>
    </xf>
    <xf numFmtId="0" fontId="93" fillId="18" borderId="2" xfId="0" applyFont="1" applyFill="1" applyBorder="1"/>
    <xf numFmtId="0" fontId="94" fillId="18" borderId="3" xfId="0" applyFont="1" applyFill="1" applyBorder="1"/>
    <xf numFmtId="0" fontId="91" fillId="18" borderId="0" xfId="0" applyFont="1" applyFill="1" applyBorder="1" applyAlignment="1">
      <alignment vertical="center" wrapText="1"/>
    </xf>
    <xf numFmtId="0" fontId="93" fillId="18" borderId="0" xfId="0" applyFont="1" applyFill="1" applyBorder="1"/>
    <xf numFmtId="0" fontId="93" fillId="18" borderId="5" xfId="0" applyFont="1" applyFill="1" applyBorder="1"/>
    <xf numFmtId="0" fontId="3" fillId="16" borderId="0" xfId="0" applyFont="1" applyFill="1"/>
    <xf numFmtId="0" fontId="3" fillId="45" borderId="0" xfId="0" applyFont="1" applyFill="1"/>
    <xf numFmtId="0" fontId="95" fillId="0" borderId="9" xfId="0" applyFont="1" applyBorder="1"/>
    <xf numFmtId="0" fontId="3" fillId="13" borderId="0" xfId="0" applyFont="1" applyFill="1"/>
    <xf numFmtId="0" fontId="0" fillId="0" borderId="10" xfId="0" applyBorder="1"/>
    <xf numFmtId="0" fontId="3" fillId="24" borderId="9" xfId="0" applyFont="1" applyFill="1" applyBorder="1" applyAlignment="1">
      <alignment horizontal="right"/>
    </xf>
    <xf numFmtId="0" fontId="0" fillId="12" borderId="9" xfId="0" applyFill="1" applyBorder="1"/>
    <xf numFmtId="0" fontId="0" fillId="32" borderId="9" xfId="0" applyFill="1" applyBorder="1" applyAlignment="1">
      <alignment vertical="top" wrapText="1"/>
    </xf>
    <xf numFmtId="0" fontId="33" fillId="32" borderId="9" xfId="0" applyFont="1" applyFill="1" applyBorder="1" applyAlignment="1">
      <alignment vertical="top" wrapText="1"/>
    </xf>
    <xf numFmtId="0" fontId="3" fillId="24" borderId="9" xfId="0" applyFont="1" applyFill="1" applyBorder="1" applyAlignment="1">
      <alignment horizontal="center"/>
    </xf>
    <xf numFmtId="0" fontId="0" fillId="0" borderId="33" xfId="0" applyBorder="1" applyAlignment="1">
      <alignment horizontal="left"/>
    </xf>
    <xf numFmtId="0" fontId="97" fillId="47" borderId="0" xfId="0" applyFont="1" applyFill="1"/>
    <xf numFmtId="0" fontId="32" fillId="47" borderId="0" xfId="0" applyFont="1" applyFill="1"/>
    <xf numFmtId="0" fontId="0" fillId="47" borderId="0" xfId="0" applyFill="1"/>
    <xf numFmtId="0" fontId="32" fillId="48" borderId="0" xfId="0" applyFont="1" applyFill="1"/>
    <xf numFmtId="0" fontId="32" fillId="48" borderId="0" xfId="0" applyFont="1" applyFill="1" applyAlignment="1">
      <alignment horizontal="center"/>
    </xf>
    <xf numFmtId="0" fontId="0" fillId="48" borderId="0" xfId="0" applyFill="1"/>
    <xf numFmtId="0" fontId="97" fillId="49" borderId="0" xfId="0" applyFont="1" applyFill="1"/>
    <xf numFmtId="0" fontId="32" fillId="49" borderId="0" xfId="0" applyFont="1" applyFill="1"/>
    <xf numFmtId="0" fontId="32" fillId="49" borderId="0" xfId="0" applyFont="1" applyFill="1" applyAlignment="1">
      <alignment horizontal="center"/>
    </xf>
    <xf numFmtId="0" fontId="0" fillId="49" borderId="0" xfId="0" applyFill="1"/>
    <xf numFmtId="0" fontId="97" fillId="9" borderId="0" xfId="0" applyFont="1" applyFill="1"/>
    <xf numFmtId="0" fontId="32" fillId="9" borderId="0" xfId="0" applyFont="1" applyFill="1"/>
    <xf numFmtId="0" fontId="32" fillId="9" borderId="0" xfId="0" applyFont="1" applyFill="1" applyAlignment="1">
      <alignment horizontal="center"/>
    </xf>
    <xf numFmtId="0" fontId="0" fillId="9" borderId="0" xfId="0" applyFill="1"/>
    <xf numFmtId="0" fontId="3" fillId="14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0" fontId="0" fillId="0" borderId="0" xfId="0" applyBorder="1"/>
    <xf numFmtId="0" fontId="0" fillId="0" borderId="5" xfId="0" applyBorder="1"/>
    <xf numFmtId="0" fontId="3" fillId="12" borderId="0" xfId="0" applyFont="1" applyFill="1" applyBorder="1"/>
    <xf numFmtId="0" fontId="0" fillId="12" borderId="5" xfId="0" applyFill="1" applyBorder="1"/>
    <xf numFmtId="0" fontId="3" fillId="11" borderId="0" xfId="0" applyFont="1" applyFill="1" applyBorder="1"/>
    <xf numFmtId="0" fontId="0" fillId="11" borderId="5" xfId="0" applyFill="1" applyBorder="1"/>
    <xf numFmtId="0" fontId="97" fillId="49" borderId="0" xfId="0" applyFont="1" applyFill="1" applyBorder="1"/>
    <xf numFmtId="0" fontId="32" fillId="49" borderId="5" xfId="0" applyFont="1" applyFill="1" applyBorder="1"/>
    <xf numFmtId="0" fontId="97" fillId="48" borderId="0" xfId="0" applyFont="1" applyFill="1" applyBorder="1"/>
    <xf numFmtId="0" fontId="32" fillId="48" borderId="5" xfId="0" applyFont="1" applyFill="1" applyBorder="1"/>
    <xf numFmtId="0" fontId="97" fillId="47" borderId="0" xfId="0" applyFont="1" applyFill="1" applyBorder="1"/>
    <xf numFmtId="0" fontId="32" fillId="47" borderId="5" xfId="0" applyFont="1" applyFill="1" applyBorder="1"/>
    <xf numFmtId="0" fontId="32" fillId="9" borderId="5" xfId="0" applyFont="1" applyFill="1" applyBorder="1"/>
    <xf numFmtId="0" fontId="0" fillId="11" borderId="8" xfId="0" applyFill="1" applyBorder="1"/>
    <xf numFmtId="0" fontId="97" fillId="50" borderId="0" xfId="0" applyFont="1" applyFill="1"/>
    <xf numFmtId="0" fontId="32" fillId="50" borderId="0" xfId="0" applyFont="1" applyFill="1"/>
    <xf numFmtId="0" fontId="32" fillId="50" borderId="0" xfId="0" applyFont="1" applyFill="1" applyAlignment="1">
      <alignment horizontal="center"/>
    </xf>
    <xf numFmtId="0" fontId="0" fillId="50" borderId="0" xfId="0" applyFill="1"/>
    <xf numFmtId="0" fontId="32" fillId="47" borderId="0" xfId="0" applyFont="1" applyFill="1" applyAlignment="1">
      <alignment horizontal="center"/>
    </xf>
    <xf numFmtId="0" fontId="98" fillId="5" borderId="0" xfId="0" applyFont="1" applyFill="1" applyAlignment="1">
      <alignment vertical="center"/>
    </xf>
    <xf numFmtId="0" fontId="67" fillId="5" borderId="0" xfId="0" applyFont="1" applyFill="1"/>
    <xf numFmtId="0" fontId="0" fillId="11" borderId="9" xfId="0" applyFont="1" applyFill="1" applyBorder="1" applyAlignment="1">
      <alignment horizontal="center" vertical="center" wrapText="1"/>
    </xf>
    <xf numFmtId="0" fontId="102" fillId="11" borderId="0" xfId="0" applyFont="1" applyFill="1" applyAlignment="1">
      <alignment horizontal="center" vertical="center" wrapText="1"/>
    </xf>
    <xf numFmtId="0" fontId="103" fillId="11" borderId="0" xfId="0" applyFont="1" applyFill="1" applyAlignment="1">
      <alignment horizontal="right" vertical="center" wrapText="1"/>
    </xf>
    <xf numFmtId="0" fontId="104" fillId="11" borderId="0" xfId="0" applyFont="1" applyFill="1" applyAlignment="1">
      <alignment horizontal="center" vertical="center" wrapText="1"/>
    </xf>
    <xf numFmtId="49" fontId="22" fillId="51" borderId="29" xfId="0" applyNumberFormat="1" applyFont="1" applyFill="1" applyBorder="1" applyAlignment="1" applyProtection="1">
      <alignment vertical="top" wrapText="1"/>
      <protection locked="0"/>
    </xf>
    <xf numFmtId="49" fontId="41" fillId="13" borderId="9" xfId="0" applyNumberFormat="1" applyFont="1" applyFill="1" applyBorder="1" applyAlignment="1">
      <alignment horizontal="center" vertical="center" wrapText="1"/>
    </xf>
    <xf numFmtId="0" fontId="0" fillId="23" borderId="9" xfId="0" applyFont="1" applyFill="1" applyBorder="1" applyAlignment="1" applyProtection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11" borderId="9" xfId="0" applyFont="1" applyFill="1" applyBorder="1" applyAlignment="1">
      <alignment horizontal="center" vertical="center"/>
    </xf>
    <xf numFmtId="0" fontId="38" fillId="12" borderId="39" xfId="0" applyFont="1" applyFill="1" applyBorder="1" applyAlignment="1" applyProtection="1">
      <alignment horizontal="center" wrapText="1"/>
    </xf>
    <xf numFmtId="0" fontId="0" fillId="5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70" fillId="12" borderId="0" xfId="0" applyFont="1" applyFill="1" applyAlignment="1" applyProtection="1">
      <alignment horizontal="center" wrapText="1"/>
    </xf>
    <xf numFmtId="0" fontId="59" fillId="45" borderId="0" xfId="0" applyFont="1" applyFill="1" applyAlignment="1">
      <alignment vertical="center" textRotation="90" wrapText="1"/>
    </xf>
    <xf numFmtId="0" fontId="17" fillId="5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6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0" xfId="0" applyNumberFormat="1" applyFont="1" applyFill="1" applyAlignment="1">
      <alignment wrapText="1"/>
    </xf>
    <xf numFmtId="49" fontId="0" fillId="0" borderId="0" xfId="0" applyNumberFormat="1" applyFont="1" applyAlignment="1">
      <alignment vertical="top" wrapText="1"/>
    </xf>
    <xf numFmtId="49" fontId="29" fillId="8" borderId="13" xfId="0" applyNumberFormat="1" applyFont="1" applyFill="1" applyBorder="1" applyAlignment="1" applyProtection="1">
      <alignment horizontal="center" vertical="center" wrapText="1"/>
    </xf>
    <xf numFmtId="49" fontId="29" fillId="29" borderId="13" xfId="0" applyNumberFormat="1" applyFont="1" applyFill="1" applyBorder="1" applyAlignment="1" applyProtection="1">
      <alignment horizontal="center" vertical="center" wrapText="1"/>
    </xf>
    <xf numFmtId="49" fontId="0" fillId="5" borderId="0" xfId="0" applyNumberFormat="1" applyFont="1" applyFill="1" applyAlignment="1">
      <alignment vertical="top" wrapText="1"/>
    </xf>
    <xf numFmtId="49" fontId="75" fillId="8" borderId="20" xfId="0" applyNumberFormat="1" applyFont="1" applyFill="1" applyBorder="1" applyAlignment="1" applyProtection="1">
      <alignment horizontal="center" vertical="center" wrapText="1"/>
    </xf>
    <xf numFmtId="0" fontId="75" fillId="8" borderId="2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Alignment="1">
      <alignment wrapText="1"/>
    </xf>
    <xf numFmtId="49" fontId="16" fillId="5" borderId="25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36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71" fillId="7" borderId="13" xfId="0" applyNumberFormat="1" applyFont="1" applyFill="1" applyBorder="1" applyAlignment="1" applyProtection="1">
      <alignment horizontal="center" vertical="center" wrapText="1"/>
    </xf>
    <xf numFmtId="0" fontId="76" fillId="7" borderId="20" xfId="0" applyNumberFormat="1" applyFont="1" applyFill="1" applyBorder="1" applyAlignment="1" applyProtection="1">
      <alignment horizontal="center" vertical="center" wrapText="1"/>
    </xf>
    <xf numFmtId="0" fontId="78" fillId="7" borderId="20" xfId="0" applyNumberFormat="1" applyFont="1" applyFill="1" applyBorder="1" applyAlignment="1" applyProtection="1">
      <alignment horizontal="center" vertical="center" wrapText="1"/>
    </xf>
    <xf numFmtId="0" fontId="78" fillId="7" borderId="20" xfId="0" applyNumberFormat="1" applyFont="1" applyFill="1" applyBorder="1" applyAlignment="1" applyProtection="1">
      <alignment horizontal="center" vertical="top" wrapText="1"/>
    </xf>
    <xf numFmtId="0" fontId="0" fillId="5" borderId="0" xfId="0" applyNumberFormat="1" applyFont="1" applyFill="1" applyAlignment="1">
      <alignment wrapText="1"/>
    </xf>
    <xf numFmtId="0" fontId="0" fillId="0" borderId="0" xfId="0" applyNumberFormat="1" applyFont="1" applyAlignment="1">
      <alignment wrapText="1"/>
    </xf>
    <xf numFmtId="49" fontId="71" fillId="20" borderId="13" xfId="0" applyNumberFormat="1" applyFont="1" applyFill="1" applyBorder="1" applyAlignment="1" applyProtection="1">
      <alignment horizontal="center" vertical="center" wrapText="1"/>
    </xf>
    <xf numFmtId="0" fontId="76" fillId="20" borderId="20" xfId="0" applyNumberFormat="1" applyFont="1" applyFill="1" applyBorder="1" applyAlignment="1" applyProtection="1">
      <alignment horizontal="center" vertical="center" wrapText="1"/>
    </xf>
    <xf numFmtId="0" fontId="80" fillId="20" borderId="20" xfId="0" applyNumberFormat="1" applyFont="1" applyFill="1" applyBorder="1" applyAlignment="1" applyProtection="1">
      <alignment horizontal="center" vertical="center" wrapText="1"/>
    </xf>
    <xf numFmtId="0" fontId="81" fillId="20" borderId="20" xfId="0" applyNumberFormat="1" applyFont="1" applyFill="1" applyBorder="1" applyAlignment="1" applyProtection="1">
      <alignment horizontal="center" vertical="center" wrapText="1"/>
    </xf>
    <xf numFmtId="0" fontId="81" fillId="20" borderId="20" xfId="0" applyNumberFormat="1" applyFont="1" applyFill="1" applyBorder="1" applyAlignment="1" applyProtection="1">
      <alignment horizontal="center" vertical="top" wrapText="1"/>
    </xf>
    <xf numFmtId="49" fontId="71" fillId="4" borderId="13" xfId="0" applyNumberFormat="1" applyFont="1" applyFill="1" applyBorder="1" applyAlignment="1" applyProtection="1">
      <alignment horizontal="center" vertical="center" wrapText="1"/>
    </xf>
    <xf numFmtId="0" fontId="76" fillId="4" borderId="20" xfId="0" applyNumberFormat="1" applyFont="1" applyFill="1" applyBorder="1" applyAlignment="1" applyProtection="1">
      <alignment horizontal="center" vertical="center" wrapText="1"/>
    </xf>
    <xf numFmtId="0" fontId="80" fillId="4" borderId="20" xfId="0" applyNumberFormat="1" applyFont="1" applyFill="1" applyBorder="1" applyAlignment="1" applyProtection="1">
      <alignment horizontal="center" vertical="center" wrapText="1"/>
    </xf>
    <xf numFmtId="0" fontId="81" fillId="4" borderId="20" xfId="0" applyNumberFormat="1" applyFont="1" applyFill="1" applyBorder="1" applyAlignment="1" applyProtection="1">
      <alignment horizontal="center" vertical="center" wrapText="1"/>
    </xf>
    <xf numFmtId="0" fontId="81" fillId="4" borderId="20" xfId="0" applyNumberFormat="1" applyFont="1" applyFill="1" applyBorder="1" applyAlignment="1" applyProtection="1">
      <alignment horizontal="center" vertical="top" wrapText="1"/>
    </xf>
    <xf numFmtId="0" fontId="0" fillId="5" borderId="0" xfId="0" applyFont="1" applyFill="1" applyAlignment="1">
      <alignment horizontal="center" wrapText="1"/>
    </xf>
    <xf numFmtId="0" fontId="0" fillId="0" borderId="0" xfId="0" applyFont="1" applyAlignment="1">
      <alignment horizontal="center" wrapText="1"/>
    </xf>
    <xf numFmtId="49" fontId="75" fillId="52" borderId="20" xfId="0" applyNumberFormat="1" applyFont="1" applyFill="1" applyBorder="1" applyAlignment="1" applyProtection="1">
      <alignment horizontal="center" vertical="center" wrapText="1"/>
    </xf>
    <xf numFmtId="49" fontId="16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>
      <alignment horizontal="center" vertical="center" wrapText="1"/>
    </xf>
    <xf numFmtId="0" fontId="105" fillId="0" borderId="0" xfId="4"/>
    <xf numFmtId="0" fontId="106" fillId="0" borderId="9" xfId="4" quotePrefix="1" applyFont="1" applyBorder="1" applyAlignment="1">
      <alignment horizontal="center" vertical="center"/>
    </xf>
    <xf numFmtId="0" fontId="106" fillId="0" borderId="9" xfId="4" applyFont="1" applyBorder="1" applyAlignment="1">
      <alignment horizontal="center" vertical="center"/>
    </xf>
    <xf numFmtId="0" fontId="106" fillId="0" borderId="0" xfId="4" applyFont="1" applyBorder="1" applyAlignment="1">
      <alignment horizontal="center" vertical="center"/>
    </xf>
    <xf numFmtId="0" fontId="105" fillId="0" borderId="9" xfId="4" applyFill="1" applyBorder="1" applyAlignment="1">
      <alignment horizontal="center" vertical="center"/>
    </xf>
    <xf numFmtId="0" fontId="106" fillId="0" borderId="9" xfId="4" quotePrefix="1" applyFont="1" applyFill="1" applyBorder="1" applyAlignment="1">
      <alignment horizontal="center" vertical="center"/>
    </xf>
    <xf numFmtId="0" fontId="106" fillId="0" borderId="9" xfId="4" applyFont="1" applyFill="1" applyBorder="1" applyAlignment="1">
      <alignment horizontal="center" vertical="center"/>
    </xf>
    <xf numFmtId="0" fontId="101" fillId="5" borderId="0" xfId="4" applyFont="1" applyFill="1" applyBorder="1" applyAlignment="1">
      <alignment horizontal="center" vertical="center"/>
    </xf>
    <xf numFmtId="0" fontId="106" fillId="5" borderId="0" xfId="4" applyFont="1" applyFill="1" applyBorder="1" applyAlignment="1">
      <alignment horizontal="center" vertical="center"/>
    </xf>
    <xf numFmtId="0" fontId="105" fillId="5" borderId="0" xfId="4" applyFill="1"/>
    <xf numFmtId="0" fontId="0" fillId="20" borderId="0" xfId="0" applyFont="1" applyFill="1" applyAlignment="1">
      <alignment horizontal="center" vertical="center" wrapText="1"/>
    </xf>
    <xf numFmtId="0" fontId="107" fillId="13" borderId="9" xfId="4" applyFont="1" applyFill="1" applyBorder="1" applyAlignment="1">
      <alignment horizontal="center" vertical="center" wrapText="1"/>
    </xf>
    <xf numFmtId="0" fontId="108" fillId="20" borderId="10" xfId="4" applyFont="1" applyFill="1" applyBorder="1" applyAlignment="1">
      <alignment vertical="center"/>
    </xf>
    <xf numFmtId="0" fontId="43" fillId="11" borderId="0" xfId="0" applyFont="1" applyFill="1" applyBorder="1" applyAlignment="1">
      <alignment horizontal="right"/>
    </xf>
    <xf numFmtId="0" fontId="44" fillId="5" borderId="5" xfId="0" applyFont="1" applyFill="1" applyBorder="1" applyAlignment="1">
      <alignment horizontal="center" vertical="center"/>
    </xf>
    <xf numFmtId="0" fontId="0" fillId="13" borderId="9" xfId="0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99" fillId="10" borderId="0" xfId="0" applyFont="1" applyFill="1" applyAlignment="1">
      <alignment horizontal="left" vertical="center"/>
    </xf>
    <xf numFmtId="0" fontId="86" fillId="36" borderId="0" xfId="0" applyFont="1" applyFill="1" applyAlignment="1">
      <alignment horizontal="center" vertical="center" wrapText="1"/>
    </xf>
    <xf numFmtId="49" fontId="15" fillId="15" borderId="11" xfId="0" applyNumberFormat="1" applyFont="1" applyFill="1" applyBorder="1" applyAlignment="1" applyProtection="1">
      <alignment horizontal="center" vertical="center" wrapText="1"/>
      <protection locked="0"/>
    </xf>
    <xf numFmtId="49" fontId="15" fillId="15" borderId="27" xfId="0" applyNumberFormat="1" applyFont="1" applyFill="1" applyBorder="1" applyAlignment="1" applyProtection="1">
      <alignment horizontal="center" vertical="center" wrapText="1"/>
      <protection locked="0"/>
    </xf>
    <xf numFmtId="49" fontId="15" fillId="15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22" borderId="11" xfId="0" applyNumberFormat="1" applyFont="1" applyFill="1" applyBorder="1" applyAlignment="1" applyProtection="1">
      <alignment horizontal="center" vertical="center" wrapText="1"/>
      <protection locked="0"/>
    </xf>
    <xf numFmtId="49" fontId="14" fillId="22" borderId="27" xfId="0" applyNumberFormat="1" applyFont="1" applyFill="1" applyBorder="1" applyAlignment="1" applyProtection="1">
      <alignment horizontal="center" vertical="center" wrapText="1"/>
      <protection locked="0"/>
    </xf>
    <xf numFmtId="49" fontId="14" fillId="22" borderId="26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9" borderId="11" xfId="0" applyNumberFormat="1" applyFont="1" applyFill="1" applyBorder="1" applyAlignment="1" applyProtection="1">
      <alignment horizontal="center" vertical="center" wrapText="1"/>
      <protection locked="0"/>
    </xf>
    <xf numFmtId="49" fontId="14" fillId="9" borderId="27" xfId="0" applyNumberFormat="1" applyFont="1" applyFill="1" applyBorder="1" applyAlignment="1" applyProtection="1">
      <alignment horizontal="center" vertical="center" wrapText="1"/>
      <protection locked="0"/>
    </xf>
    <xf numFmtId="49" fontId="14" fillId="9" borderId="24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46" xfId="0" applyFont="1" applyFill="1" applyBorder="1" applyAlignment="1">
      <alignment horizontal="center" vertical="center" textRotation="90" wrapText="1"/>
    </xf>
    <xf numFmtId="0" fontId="92" fillId="18" borderId="1" xfId="0" applyFont="1" applyFill="1" applyBorder="1" applyAlignment="1">
      <alignment horizontal="center" vertical="center" wrapText="1"/>
    </xf>
    <xf numFmtId="0" fontId="92" fillId="18" borderId="2" xfId="0" applyFont="1" applyFill="1" applyBorder="1" applyAlignment="1">
      <alignment horizontal="center" vertical="center" wrapText="1"/>
    </xf>
    <xf numFmtId="0" fontId="92" fillId="18" borderId="4" xfId="0" applyFont="1" applyFill="1" applyBorder="1" applyAlignment="1">
      <alignment horizontal="center" vertical="center" wrapText="1"/>
    </xf>
    <xf numFmtId="0" fontId="92" fillId="18" borderId="0" xfId="0" applyFont="1" applyFill="1" applyBorder="1" applyAlignment="1">
      <alignment horizontal="center" vertical="center" wrapText="1"/>
    </xf>
    <xf numFmtId="0" fontId="92" fillId="18" borderId="6" xfId="0" applyFont="1" applyFill="1" applyBorder="1" applyAlignment="1">
      <alignment horizontal="center" vertical="center" wrapText="1"/>
    </xf>
    <xf numFmtId="0" fontId="92" fillId="18" borderId="7" xfId="0" applyFont="1" applyFill="1" applyBorder="1" applyAlignment="1">
      <alignment horizontal="center" vertical="center" wrapText="1"/>
    </xf>
    <xf numFmtId="0" fontId="94" fillId="18" borderId="7" xfId="0" applyFont="1" applyFill="1" applyBorder="1" applyAlignment="1">
      <alignment horizontal="center"/>
    </xf>
    <xf numFmtId="0" fontId="94" fillId="18" borderId="8" xfId="0" applyFont="1" applyFill="1" applyBorder="1" applyAlignment="1">
      <alignment horizontal="center"/>
    </xf>
    <xf numFmtId="0" fontId="42" fillId="11" borderId="33" xfId="0" applyFont="1" applyFill="1" applyBorder="1" applyAlignment="1" applyProtection="1">
      <alignment horizontal="center"/>
    </xf>
    <xf numFmtId="0" fontId="42" fillId="11" borderId="34" xfId="0" applyFont="1" applyFill="1" applyBorder="1" applyAlignment="1" applyProtection="1">
      <alignment horizontal="center"/>
    </xf>
    <xf numFmtId="0" fontId="42" fillId="11" borderId="10" xfId="0" applyFont="1" applyFill="1" applyBorder="1" applyAlignment="1" applyProtection="1">
      <alignment horizontal="center"/>
    </xf>
    <xf numFmtId="0" fontId="42" fillId="11" borderId="33" xfId="0" applyFont="1" applyFill="1" applyBorder="1" applyAlignment="1">
      <alignment horizontal="center"/>
    </xf>
    <xf numFmtId="0" fontId="42" fillId="11" borderId="34" xfId="0" applyFont="1" applyFill="1" applyBorder="1" applyAlignment="1">
      <alignment horizontal="center"/>
    </xf>
    <xf numFmtId="0" fontId="42" fillId="11" borderId="10" xfId="0" applyFont="1" applyFill="1" applyBorder="1" applyAlignment="1">
      <alignment horizontal="center"/>
    </xf>
    <xf numFmtId="0" fontId="37" fillId="10" borderId="6" xfId="0" applyFont="1" applyFill="1" applyBorder="1" applyAlignment="1">
      <alignment horizontal="right"/>
    </xf>
    <xf numFmtId="0" fontId="37" fillId="10" borderId="7" xfId="0" applyFont="1" applyFill="1" applyBorder="1" applyAlignment="1">
      <alignment horizontal="right"/>
    </xf>
    <xf numFmtId="0" fontId="37" fillId="10" borderId="8" xfId="0" applyFont="1" applyFill="1" applyBorder="1" applyAlignment="1">
      <alignment horizontal="right"/>
    </xf>
    <xf numFmtId="0" fontId="37" fillId="10" borderId="33" xfId="0" applyFont="1" applyFill="1" applyBorder="1" applyAlignment="1">
      <alignment horizontal="right"/>
    </xf>
    <xf numFmtId="0" fontId="37" fillId="10" borderId="34" xfId="0" applyFont="1" applyFill="1" applyBorder="1" applyAlignment="1">
      <alignment horizontal="right"/>
    </xf>
    <xf numFmtId="0" fontId="37" fillId="10" borderId="10" xfId="0" applyFont="1" applyFill="1" applyBorder="1" applyAlignment="1">
      <alignment horizontal="right"/>
    </xf>
    <xf numFmtId="0" fontId="37" fillId="10" borderId="33" xfId="0" applyFont="1" applyFill="1" applyBorder="1" applyAlignment="1" applyProtection="1">
      <alignment horizontal="right"/>
    </xf>
    <xf numFmtId="0" fontId="37" fillId="10" borderId="34" xfId="0" applyFont="1" applyFill="1" applyBorder="1" applyAlignment="1" applyProtection="1">
      <alignment horizontal="right"/>
    </xf>
    <xf numFmtId="0" fontId="37" fillId="10" borderId="10" xfId="0" applyFont="1" applyFill="1" applyBorder="1" applyAlignment="1" applyProtection="1">
      <alignment horizontal="right"/>
    </xf>
    <xf numFmtId="0" fontId="41" fillId="0" borderId="9" xfId="0" applyFont="1" applyBorder="1" applyAlignment="1" applyProtection="1">
      <alignment horizontal="center"/>
      <protection locked="0"/>
    </xf>
    <xf numFmtId="0" fontId="51" fillId="20" borderId="7" xfId="0" applyFont="1" applyFill="1" applyBorder="1" applyAlignment="1">
      <alignment horizontal="center" vertical="center" wrapText="1"/>
    </xf>
    <xf numFmtId="0" fontId="108" fillId="20" borderId="33" xfId="4" applyFont="1" applyFill="1" applyBorder="1" applyAlignment="1">
      <alignment horizontal="center" vertical="center"/>
    </xf>
    <xf numFmtId="0" fontId="108" fillId="20" borderId="34" xfId="4" applyFont="1" applyFill="1" applyBorder="1" applyAlignment="1">
      <alignment horizontal="center" vertical="center"/>
    </xf>
    <xf numFmtId="0" fontId="108" fillId="20" borderId="9" xfId="4" applyFont="1" applyFill="1" applyBorder="1" applyAlignment="1">
      <alignment horizontal="center" vertical="center"/>
    </xf>
    <xf numFmtId="0" fontId="61" fillId="11" borderId="0" xfId="2" applyFont="1" applyFill="1" applyAlignment="1">
      <alignment horizontal="left" vertical="center"/>
    </xf>
    <xf numFmtId="0" fontId="3" fillId="21" borderId="7" xfId="0" applyFont="1" applyFill="1" applyBorder="1" applyAlignment="1">
      <alignment horizontal="center" vertical="center" wrapText="1"/>
    </xf>
    <xf numFmtId="0" fontId="3" fillId="23" borderId="7" xfId="0" applyFont="1" applyFill="1" applyBorder="1" applyAlignment="1">
      <alignment horizontal="center" vertical="center" wrapText="1"/>
    </xf>
    <xf numFmtId="0" fontId="3" fillId="20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90" fillId="11" borderId="0" xfId="0" applyFont="1" applyFill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1" fillId="19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1" borderId="0" xfId="0" applyFont="1" applyFill="1" applyBorder="1" applyAlignment="1">
      <alignment horizontal="center" vertical="center" wrapText="1"/>
    </xf>
    <xf numFmtId="0" fontId="3" fillId="23" borderId="0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8" fillId="9" borderId="23" xfId="0" applyFont="1" applyFill="1" applyBorder="1" applyAlignment="1" applyProtection="1">
      <alignment horizontal="center" vertical="center"/>
    </xf>
    <xf numFmtId="0" fontId="8" fillId="9" borderId="36" xfId="0" applyFont="1" applyFill="1" applyBorder="1" applyAlignment="1" applyProtection="1">
      <alignment horizontal="center" vertical="center"/>
    </xf>
    <xf numFmtId="0" fontId="8" fillId="9" borderId="37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</xf>
    <xf numFmtId="0" fontId="8" fillId="15" borderId="23" xfId="0" applyFont="1" applyFill="1" applyBorder="1" applyAlignment="1" applyProtection="1">
      <alignment horizontal="center" vertical="center"/>
    </xf>
    <xf numFmtId="0" fontId="8" fillId="15" borderId="36" xfId="0" applyFont="1" applyFill="1" applyBorder="1" applyAlignment="1" applyProtection="1">
      <alignment horizontal="center" vertical="center"/>
    </xf>
    <xf numFmtId="0" fontId="8" fillId="15" borderId="37" xfId="0" applyFont="1" applyFill="1" applyBorder="1" applyAlignment="1" applyProtection="1">
      <alignment horizontal="center" vertical="center"/>
    </xf>
    <xf numFmtId="0" fontId="8" fillId="22" borderId="23" xfId="0" applyFont="1" applyFill="1" applyBorder="1" applyAlignment="1" applyProtection="1">
      <alignment horizontal="center" vertical="center"/>
    </xf>
    <xf numFmtId="0" fontId="8" fillId="22" borderId="36" xfId="0" applyFont="1" applyFill="1" applyBorder="1" applyAlignment="1" applyProtection="1">
      <alignment horizontal="center" vertical="center"/>
    </xf>
    <xf numFmtId="0" fontId="8" fillId="22" borderId="37" xfId="0" applyFont="1" applyFill="1" applyBorder="1" applyAlignment="1" applyProtection="1">
      <alignment horizontal="center" vertical="center"/>
    </xf>
    <xf numFmtId="0" fontId="85" fillId="11" borderId="0" xfId="0" applyFont="1" applyFill="1" applyAlignment="1" applyProtection="1">
      <alignment horizontal="center" vertical="center" wrapText="1"/>
    </xf>
    <xf numFmtId="0" fontId="9" fillId="3" borderId="9" xfId="0" applyNumberFormat="1" applyFont="1" applyFill="1" applyBorder="1" applyAlignment="1">
      <alignment horizontal="center" vertical="top" wrapText="1"/>
    </xf>
    <xf numFmtId="0" fontId="9" fillId="6" borderId="9" xfId="0" applyFont="1" applyFill="1" applyBorder="1" applyAlignment="1">
      <alignment horizontal="center" vertical="center" wrapText="1"/>
    </xf>
    <xf numFmtId="0" fontId="3" fillId="24" borderId="9" xfId="0" applyFont="1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wrapText="1"/>
    </xf>
    <xf numFmtId="0" fontId="3" fillId="24" borderId="9" xfId="0" applyFont="1" applyFill="1" applyBorder="1" applyAlignment="1">
      <alignment horizontal="center" vertical="center"/>
    </xf>
    <xf numFmtId="0" fontId="3" fillId="24" borderId="6" xfId="0" applyFont="1" applyFill="1" applyBorder="1" applyAlignment="1">
      <alignment horizontal="center"/>
    </xf>
    <xf numFmtId="0" fontId="3" fillId="24" borderId="7" xfId="0" applyFont="1" applyFill="1" applyBorder="1" applyAlignment="1">
      <alignment horizontal="center"/>
    </xf>
    <xf numFmtId="0" fontId="3" fillId="24" borderId="8" xfId="0" applyFont="1" applyFill="1" applyBorder="1" applyAlignment="1">
      <alignment horizontal="center"/>
    </xf>
    <xf numFmtId="0" fontId="34" fillId="16" borderId="9" xfId="0" applyNumberFormat="1" applyFont="1" applyFill="1" applyBorder="1" applyAlignment="1">
      <alignment horizontal="center" vertical="top" wrapText="1"/>
    </xf>
    <xf numFmtId="0" fontId="9" fillId="4" borderId="9" xfId="0" applyNumberFormat="1" applyFont="1" applyFill="1" applyBorder="1" applyAlignment="1">
      <alignment horizontal="center" vertical="top" wrapText="1"/>
    </xf>
    <xf numFmtId="0" fontId="9" fillId="7" borderId="9" xfId="0" applyNumberFormat="1" applyFont="1" applyFill="1" applyBorder="1" applyAlignment="1">
      <alignment horizontal="center" vertical="top" wrapText="1"/>
    </xf>
    <xf numFmtId="0" fontId="96" fillId="45" borderId="9" xfId="0" applyFont="1" applyFill="1" applyBorder="1" applyAlignment="1">
      <alignment horizontal="left" vertical="top" wrapText="1"/>
    </xf>
    <xf numFmtId="0" fontId="3" fillId="12" borderId="0" xfId="0" applyFont="1" applyFill="1" applyAlignment="1">
      <alignment horizontal="center"/>
    </xf>
    <xf numFmtId="0" fontId="96" fillId="45" borderId="1" xfId="0" applyFont="1" applyFill="1" applyBorder="1" applyAlignment="1">
      <alignment horizontal="left" vertical="top" wrapText="1"/>
    </xf>
    <xf numFmtId="0" fontId="96" fillId="45" borderId="2" xfId="0" applyFont="1" applyFill="1" applyBorder="1" applyAlignment="1">
      <alignment horizontal="left" vertical="top" wrapText="1"/>
    </xf>
    <xf numFmtId="0" fontId="96" fillId="45" borderId="3" xfId="0" applyFont="1" applyFill="1" applyBorder="1" applyAlignment="1">
      <alignment horizontal="left" vertical="top" wrapText="1"/>
    </xf>
    <xf numFmtId="0" fontId="96" fillId="45" borderId="4" xfId="0" applyFont="1" applyFill="1" applyBorder="1" applyAlignment="1">
      <alignment horizontal="left" vertical="top" wrapText="1"/>
    </xf>
    <xf numFmtId="0" fontId="96" fillId="45" borderId="0" xfId="0" applyFont="1" applyFill="1" applyBorder="1" applyAlignment="1">
      <alignment horizontal="left" vertical="top" wrapText="1"/>
    </xf>
    <xf numFmtId="0" fontId="96" fillId="45" borderId="5" xfId="0" applyFont="1" applyFill="1" applyBorder="1" applyAlignment="1">
      <alignment horizontal="left" vertical="top" wrapText="1"/>
    </xf>
    <xf numFmtId="0" fontId="96" fillId="45" borderId="6" xfId="0" applyFont="1" applyFill="1" applyBorder="1" applyAlignment="1">
      <alignment horizontal="left" vertical="top" wrapText="1"/>
    </xf>
    <xf numFmtId="0" fontId="96" fillId="45" borderId="7" xfId="0" applyFont="1" applyFill="1" applyBorder="1" applyAlignment="1">
      <alignment horizontal="left" vertical="top" wrapText="1"/>
    </xf>
    <xf numFmtId="0" fontId="96" fillId="45" borderId="8" xfId="0" applyFont="1" applyFill="1" applyBorder="1" applyAlignment="1">
      <alignment horizontal="left" vertical="top" wrapText="1"/>
    </xf>
    <xf numFmtId="0" fontId="0" fillId="6" borderId="9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34" fillId="7" borderId="9" xfId="0" applyNumberFormat="1" applyFont="1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center" wrapText="1"/>
    </xf>
  </cellXfs>
  <cellStyles count="5">
    <cellStyle name="Collegamento ipertestuale" xfId="2" builtinId="8"/>
    <cellStyle name="Normale" xfId="0" builtinId="0"/>
    <cellStyle name="Normale 2" xfId="1"/>
    <cellStyle name="Normale 3" xfId="4"/>
    <cellStyle name="Percentuale" xfId="3" builtinId="5"/>
  </cellStyles>
  <dxfs count="9">
    <dxf>
      <font>
        <color rgb="FF9C0006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EB4B4"/>
      <color rgb="FFFFFF99"/>
      <color rgb="FFCC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715106</xdr:colOff>
      <xdr:row>6</xdr:row>
      <xdr:rowOff>59834</xdr:rowOff>
    </xdr:from>
    <xdr:to>
      <xdr:col>4</xdr:col>
      <xdr:colOff>1277958</xdr:colOff>
      <xdr:row>6</xdr:row>
      <xdr:rowOff>1306285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  <a:ext uri="{147F2762-F138-4A5C-976F-8EAC2B608ADB}">
              <a16:predDERef xmlns=""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057"/>
        <a:stretch/>
      </xdr:blipFill>
      <xdr:spPr>
        <a:xfrm>
          <a:off x="5601431" y="3803159"/>
          <a:ext cx="2201152" cy="1246451"/>
        </a:xfrm>
        <a:prstGeom prst="rect">
          <a:avLst/>
        </a:prstGeom>
      </xdr:spPr>
    </xdr:pic>
    <xdr:clientData/>
  </xdr:twoCellAnchor>
  <xdr:twoCellAnchor editAs="oneCell">
    <xdr:from>
      <xdr:col>3</xdr:col>
      <xdr:colOff>343318</xdr:colOff>
      <xdr:row>9</xdr:row>
      <xdr:rowOff>130326</xdr:rowOff>
    </xdr:from>
    <xdr:to>
      <xdr:col>4</xdr:col>
      <xdr:colOff>1504139</xdr:colOff>
      <xdr:row>9</xdr:row>
      <xdr:rowOff>1241390</xdr:rowOff>
    </xdr:to>
    <xdr:pic>
      <xdr:nvPicPr>
        <xdr:cNvPr id="3" name="Immagine 6">
          <a:extLst>
            <a:ext uri="{FF2B5EF4-FFF2-40B4-BE49-F238E27FC236}">
              <a16:creationId xmlns="" xmlns:a16="http://schemas.microsoft.com/office/drawing/2014/main" id="{00000000-0008-0000-0000-000003000000}"/>
            </a:ext>
            <a:ext uri="{147F2762-F138-4A5C-976F-8EAC2B608ADB}">
              <a16:predDERef xmlns="" xmlns:a16="http://schemas.microsoft.com/office/drawing/2014/main" pre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183"/>
        <a:stretch/>
      </xdr:blipFill>
      <xdr:spPr>
        <a:xfrm>
          <a:off x="5229643" y="6797826"/>
          <a:ext cx="2799121" cy="1111064"/>
        </a:xfrm>
        <a:prstGeom prst="rect">
          <a:avLst/>
        </a:prstGeom>
      </xdr:spPr>
    </xdr:pic>
    <xdr:clientData/>
  </xdr:twoCellAnchor>
  <xdr:twoCellAnchor editAs="oneCell">
    <xdr:from>
      <xdr:col>3</xdr:col>
      <xdr:colOff>1034143</xdr:colOff>
      <xdr:row>8</xdr:row>
      <xdr:rowOff>23798</xdr:rowOff>
    </xdr:from>
    <xdr:to>
      <xdr:col>4</xdr:col>
      <xdr:colOff>830036</xdr:colOff>
      <xdr:row>8</xdr:row>
      <xdr:rowOff>1336222</xdr:rowOff>
    </xdr:to>
    <xdr:pic>
      <xdr:nvPicPr>
        <xdr:cNvPr id="4" name="Immagine 7">
          <a:extLst>
            <a:ext uri="{FF2B5EF4-FFF2-40B4-BE49-F238E27FC236}">
              <a16:creationId xmlns="" xmlns:a16="http://schemas.microsoft.com/office/drawing/2014/main" id="{00000000-0008-0000-0000-000004000000}"/>
            </a:ext>
            <a:ext uri="{147F2762-F138-4A5C-976F-8EAC2B608ADB}">
              <a16:predDERef xmlns=""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20468" y="5319698"/>
          <a:ext cx="1434193" cy="1312424"/>
        </a:xfrm>
        <a:prstGeom prst="rect">
          <a:avLst/>
        </a:prstGeom>
      </xdr:spPr>
    </xdr:pic>
    <xdr:clientData/>
  </xdr:twoCellAnchor>
  <xdr:oneCellAnchor>
    <xdr:from>
      <xdr:col>2</xdr:col>
      <xdr:colOff>174761</xdr:colOff>
      <xdr:row>0</xdr:row>
      <xdr:rowOff>59220</xdr:rowOff>
    </xdr:from>
    <xdr:ext cx="889964" cy="421171"/>
    <xdr:pic>
      <xdr:nvPicPr>
        <xdr:cNvPr id="5" name="Immagine 4" descr="http://www.fiat500clubroma.it/wp-content/uploads/2014/05/logo-mit.png">
          <a:extLst>
            <a:ext uri="{FF2B5EF4-FFF2-40B4-BE49-F238E27FC236}">
              <a16:creationId xmlns="" xmlns:a16="http://schemas.microsoft.com/office/drawing/2014/main" id="{00000000-0008-0000-0000-000005000000}"/>
            </a:ext>
            <a:ext uri="{147F2762-F138-4A5C-976F-8EAC2B608ADB}">
              <a16:predDERef xmlns="" xmlns:a16="http://schemas.microsoft.com/office/drawing/2014/main" pre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286" y="59220"/>
          <a:ext cx="889964" cy="42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33130</xdr:colOff>
      <xdr:row>4</xdr:row>
      <xdr:rowOff>43774</xdr:rowOff>
    </xdr:from>
    <xdr:to>
      <xdr:col>4</xdr:col>
      <xdr:colOff>1714501</xdr:colOff>
      <xdr:row>4</xdr:row>
      <xdr:rowOff>1341783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8087"/>
        <a:stretch/>
      </xdr:blipFill>
      <xdr:spPr>
        <a:xfrm>
          <a:off x="4919455" y="1062949"/>
          <a:ext cx="3319671" cy="1298009"/>
        </a:xfrm>
        <a:prstGeom prst="rect">
          <a:avLst/>
        </a:prstGeom>
      </xdr:spPr>
    </xdr:pic>
    <xdr:clientData/>
  </xdr:twoCellAnchor>
  <xdr:twoCellAnchor editAs="oneCell">
    <xdr:from>
      <xdr:col>3</xdr:col>
      <xdr:colOff>240198</xdr:colOff>
      <xdr:row>5</xdr:row>
      <xdr:rowOff>33130</xdr:rowOff>
    </xdr:from>
    <xdr:to>
      <xdr:col>3</xdr:col>
      <xdr:colOff>594385</xdr:colOff>
      <xdr:row>5</xdr:row>
      <xdr:rowOff>1342689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26937" y="2410239"/>
          <a:ext cx="354187" cy="1309559"/>
        </a:xfrm>
        <a:prstGeom prst="rect">
          <a:avLst/>
        </a:prstGeom>
      </xdr:spPr>
    </xdr:pic>
    <xdr:clientData/>
  </xdr:twoCellAnchor>
  <xdr:twoCellAnchor editAs="oneCell">
    <xdr:from>
      <xdr:col>3</xdr:col>
      <xdr:colOff>621198</xdr:colOff>
      <xdr:row>5</xdr:row>
      <xdr:rowOff>24848</xdr:rowOff>
    </xdr:from>
    <xdr:to>
      <xdr:col>3</xdr:col>
      <xdr:colOff>1437653</xdr:colOff>
      <xdr:row>5</xdr:row>
      <xdr:rowOff>1345172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07937" y="2401957"/>
          <a:ext cx="816455" cy="1320324"/>
        </a:xfrm>
        <a:prstGeom prst="rect">
          <a:avLst/>
        </a:prstGeom>
      </xdr:spPr>
    </xdr:pic>
    <xdr:clientData/>
  </xdr:twoCellAnchor>
  <xdr:twoCellAnchor editAs="oneCell">
    <xdr:from>
      <xdr:col>3</xdr:col>
      <xdr:colOff>1457741</xdr:colOff>
      <xdr:row>5</xdr:row>
      <xdr:rowOff>36491</xdr:rowOff>
    </xdr:from>
    <xdr:to>
      <xdr:col>4</xdr:col>
      <xdr:colOff>1462899</xdr:colOff>
      <xdr:row>5</xdr:row>
      <xdr:rowOff>1333500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49941"/>
        <a:stretch/>
      </xdr:blipFill>
      <xdr:spPr>
        <a:xfrm>
          <a:off x="6344480" y="2413600"/>
          <a:ext cx="1645115" cy="1297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16851</xdr:colOff>
      <xdr:row>2</xdr:row>
      <xdr:rowOff>46210</xdr:rowOff>
    </xdr:from>
    <xdr:ext cx="341738" cy="722116"/>
    <xdr:pic>
      <xdr:nvPicPr>
        <xdr:cNvPr id="2" name="Immagine 1" descr="http://www.fiat500clubroma.it/wp-content/uploads/2014/05/logo-mit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-173338" y="628605"/>
          <a:ext cx="722116" cy="341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191035</xdr:colOff>
      <xdr:row>0</xdr:row>
      <xdr:rowOff>83466</xdr:rowOff>
    </xdr:from>
    <xdr:ext cx="758632" cy="359019"/>
    <xdr:pic>
      <xdr:nvPicPr>
        <xdr:cNvPr id="2" name="Immagine 1" descr="http://www.fiat500clubroma.it/wp-content/uploads/2014/05/logo-mit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1992" y="83466"/>
          <a:ext cx="758632" cy="359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99743</xdr:colOff>
      <xdr:row>0</xdr:row>
      <xdr:rowOff>28575</xdr:rowOff>
    </xdr:from>
    <xdr:ext cx="744698" cy="352425"/>
    <xdr:pic>
      <xdr:nvPicPr>
        <xdr:cNvPr id="3" name="Immagine 2" descr="http://www.fiat500clubroma.it/wp-content/uploads/2014/05/logo-mit.pn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418" y="28575"/>
          <a:ext cx="744698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518489</xdr:colOff>
      <xdr:row>0</xdr:row>
      <xdr:rowOff>0</xdr:rowOff>
    </xdr:from>
    <xdr:ext cx="665925" cy="315146"/>
    <xdr:pic>
      <xdr:nvPicPr>
        <xdr:cNvPr id="2" name="Immagine 1" descr="http://www.fiat500clubroma.it/wp-content/uploads/2014/05/logo-mit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815" y="0"/>
          <a:ext cx="665925" cy="31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1"/>
  </sheetPr>
  <dimension ref="A1:I13"/>
  <sheetViews>
    <sheetView tabSelected="1" zoomScale="145" zoomScaleNormal="145" workbookViewId="0">
      <pane ySplit="2" topLeftCell="A3" activePane="bottomLeft" state="frozen"/>
      <selection pane="bottomLeft" activeCell="C5" sqref="C5"/>
    </sheetView>
  </sheetViews>
  <sheetFormatPr defaultRowHeight="15" x14ac:dyDescent="0.25"/>
  <cols>
    <col min="1" max="1" width="1.28515625" customWidth="1"/>
    <col min="2" max="2" width="4.5703125" customWidth="1"/>
    <col min="3" max="3" width="67.42578125" customWidth="1"/>
    <col min="4" max="4" width="24.5703125" customWidth="1"/>
    <col min="5" max="5" width="26.140625" customWidth="1"/>
    <col min="6" max="6" width="32.5703125" customWidth="1"/>
  </cols>
  <sheetData>
    <row r="1" spans="1:9" ht="42" customHeight="1" x14ac:dyDescent="0.35">
      <c r="B1" s="366" t="str">
        <f>VERSIONE</f>
        <v>v1.5</v>
      </c>
      <c r="C1" s="367" t="str">
        <f xml:space="preserve">        AUTORE</f>
        <v>Centro Prova Autoveicoli di Milano con sezione di Brescia</v>
      </c>
      <c r="D1" s="368" t="s">
        <v>2524</v>
      </c>
      <c r="E1" s="368" t="s">
        <v>2525</v>
      </c>
      <c r="F1" s="25"/>
      <c r="G1" s="25"/>
      <c r="H1" s="25"/>
      <c r="I1" s="25"/>
    </row>
    <row r="2" spans="1:9" ht="18.75" customHeight="1" x14ac:dyDescent="0.5">
      <c r="A2" s="364"/>
      <c r="B2" s="433" t="str">
        <f>NOME &amp; " " &amp;VERSIONE &amp; ": ISTRUZIONI PER INSERIMENTO DATI"</f>
        <v>MakingOLEU v1.5: ISTRUZIONI PER INSERIMENTO DATI</v>
      </c>
      <c r="C2" s="433"/>
      <c r="D2" s="433"/>
      <c r="E2" s="433"/>
      <c r="F2" s="25"/>
      <c r="G2" s="25"/>
      <c r="H2" s="25"/>
      <c r="I2" s="25"/>
    </row>
    <row r="3" spans="1:9" ht="4.5" customHeight="1" x14ac:dyDescent="0.35">
      <c r="A3" s="25"/>
      <c r="B3" s="25"/>
      <c r="C3" s="25"/>
      <c r="D3" s="25"/>
      <c r="E3" s="25"/>
      <c r="F3" s="25"/>
      <c r="G3" s="25"/>
      <c r="H3" s="25"/>
      <c r="I3" s="25"/>
    </row>
    <row r="4" spans="1:9" s="7" customFormat="1" ht="14.45" x14ac:dyDescent="0.35">
      <c r="A4" s="189"/>
      <c r="B4" s="190" t="s">
        <v>0</v>
      </c>
      <c r="C4" s="191" t="s">
        <v>1</v>
      </c>
      <c r="D4" s="430"/>
      <c r="E4" s="430"/>
      <c r="F4" s="189"/>
      <c r="G4" s="189"/>
      <c r="H4" s="189"/>
      <c r="I4" s="189"/>
    </row>
    <row r="5" spans="1:9" s="7" customFormat="1" ht="107.25" customHeight="1" x14ac:dyDescent="0.25">
      <c r="A5" s="189"/>
      <c r="B5" s="187" t="s">
        <v>2</v>
      </c>
      <c r="C5" s="188" t="s">
        <v>2531</v>
      </c>
      <c r="D5" s="432"/>
      <c r="E5" s="432"/>
      <c r="F5" s="189"/>
      <c r="G5" s="189"/>
      <c r="H5" s="189"/>
      <c r="I5" s="189"/>
    </row>
    <row r="6" spans="1:9" s="7" customFormat="1" ht="125.25" customHeight="1" x14ac:dyDescent="0.25">
      <c r="A6" s="189"/>
      <c r="B6" s="187" t="s">
        <v>3</v>
      </c>
      <c r="C6" s="188" t="s">
        <v>2533</v>
      </c>
      <c r="D6" s="432"/>
      <c r="E6" s="432"/>
      <c r="F6" s="189"/>
      <c r="G6" s="189"/>
      <c r="H6" s="189"/>
      <c r="I6" s="189"/>
    </row>
    <row r="7" spans="1:9" s="7" customFormat="1" ht="107.25" customHeight="1" x14ac:dyDescent="0.35">
      <c r="A7" s="189"/>
      <c r="B7" s="187">
        <v>1.3</v>
      </c>
      <c r="C7" s="188" t="s">
        <v>2526</v>
      </c>
      <c r="D7" s="432"/>
      <c r="E7" s="432"/>
      <c r="F7" s="189"/>
      <c r="G7" s="189"/>
      <c r="H7" s="189"/>
      <c r="I7" s="189"/>
    </row>
    <row r="8" spans="1:9" s="7" customFormat="1" x14ac:dyDescent="0.25">
      <c r="A8" s="189"/>
      <c r="B8" s="190" t="s">
        <v>4</v>
      </c>
      <c r="C8" s="191" t="s">
        <v>5</v>
      </c>
      <c r="D8" s="430"/>
      <c r="E8" s="430"/>
      <c r="F8" s="189"/>
      <c r="G8" s="189"/>
      <c r="H8" s="189"/>
      <c r="I8" s="189"/>
    </row>
    <row r="9" spans="1:9" s="7" customFormat="1" ht="108" customHeight="1" x14ac:dyDescent="0.25">
      <c r="A9" s="189"/>
      <c r="B9" s="187" t="s">
        <v>6</v>
      </c>
      <c r="C9" s="188" t="s">
        <v>2532</v>
      </c>
      <c r="D9" s="432"/>
      <c r="E9" s="432"/>
      <c r="F9" s="189"/>
      <c r="G9" s="189"/>
      <c r="H9" s="189"/>
      <c r="I9" s="189"/>
    </row>
    <row r="10" spans="1:9" s="7" customFormat="1" ht="108" customHeight="1" x14ac:dyDescent="0.25">
      <c r="A10" s="189"/>
      <c r="B10" s="187" t="s">
        <v>7</v>
      </c>
      <c r="C10" s="188" t="s">
        <v>2534</v>
      </c>
      <c r="D10" s="432"/>
      <c r="E10" s="432"/>
      <c r="F10" s="189"/>
      <c r="G10" s="189"/>
      <c r="H10" s="189"/>
      <c r="I10" s="189"/>
    </row>
    <row r="11" spans="1:9" s="7" customFormat="1" x14ac:dyDescent="0.25">
      <c r="A11" s="25"/>
      <c r="B11" s="370" t="s">
        <v>2536</v>
      </c>
      <c r="C11" s="191" t="s">
        <v>2535</v>
      </c>
      <c r="D11" s="430"/>
      <c r="E11" s="430"/>
      <c r="F11" s="189"/>
      <c r="G11" s="189"/>
      <c r="H11" s="189"/>
      <c r="I11" s="189"/>
    </row>
    <row r="12" spans="1:9" s="7" customFormat="1" ht="95.25" customHeight="1" x14ac:dyDescent="0.25">
      <c r="A12" s="25"/>
      <c r="B12" s="187">
        <v>3.1</v>
      </c>
      <c r="C12" s="188" t="str">
        <f>"È obbligatorio salvare il file come segue:"&amp; CHAR(10) &amp; CHAR(10) &amp; NOME &amp; VERSIONE &amp; "_nomeConsulente_GG-MM-AAAA.xlsx"</f>
        <v>È obbligatorio salvare il file come segue:
MakingOLEUv1.5_nomeConsulente_GG-MM-AAAA.xlsx</v>
      </c>
      <c r="D12" s="431" t="str">
        <f>NOME&amp;VERSIONE&amp;"_Rossi_27-04-2020.xlsx"</f>
        <v>MakingOLEUv1.5_Rossi_27-04-2020.xlsx</v>
      </c>
      <c r="E12" s="431"/>
      <c r="F12" s="189"/>
      <c r="G12" s="189"/>
      <c r="H12" s="189"/>
      <c r="I12" s="189"/>
    </row>
    <row r="13" spans="1:9" ht="255.7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</row>
  </sheetData>
  <sheetProtection password="F972" sheet="1" objects="1" scenarios="1"/>
  <mergeCells count="10">
    <mergeCell ref="D11:E11"/>
    <mergeCell ref="D12:E12"/>
    <mergeCell ref="D9:E9"/>
    <mergeCell ref="D10:E10"/>
    <mergeCell ref="B2:E2"/>
    <mergeCell ref="D4:E4"/>
    <mergeCell ref="D5:E5"/>
    <mergeCell ref="D6:E6"/>
    <mergeCell ref="D7:E7"/>
    <mergeCell ref="D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3" tint="-0.249977111117893"/>
  </sheetPr>
  <dimension ref="A1:BX16"/>
  <sheetViews>
    <sheetView zoomScale="70" zoomScaleNormal="70"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B4" sqref="B4:B6"/>
    </sheetView>
  </sheetViews>
  <sheetFormatPr defaultColWidth="9.140625" defaultRowHeight="15" x14ac:dyDescent="0.25"/>
  <cols>
    <col min="1" max="1" width="5.85546875" style="377" customWidth="1"/>
    <col min="2" max="2" width="23.28515625" style="377" customWidth="1"/>
    <col min="3" max="3" width="27.28515625" style="411" bestFit="1" customWidth="1"/>
    <col min="4" max="4" width="35.140625" style="411" bestFit="1" customWidth="1"/>
    <col min="5" max="5" width="34.140625" style="411" bestFit="1" customWidth="1"/>
    <col min="6" max="6" width="30.5703125" style="377" bestFit="1" customWidth="1"/>
    <col min="7" max="7" width="47.5703125" style="377" bestFit="1" customWidth="1"/>
    <col min="8" max="8" width="36.5703125" style="377" bestFit="1" customWidth="1"/>
    <col min="9" max="9" width="56.85546875" style="377" bestFit="1" customWidth="1"/>
    <col min="10" max="11" width="33.42578125" style="377" customWidth="1"/>
    <col min="12" max="12" width="47.5703125" style="377" bestFit="1" customWidth="1"/>
    <col min="13" max="13" width="56.85546875" style="377" bestFit="1" customWidth="1"/>
    <col min="14" max="14" width="54.140625" style="377" bestFit="1" customWidth="1"/>
    <col min="15" max="15" width="71.28515625" style="377" bestFit="1" customWidth="1"/>
    <col min="16" max="16" width="34.7109375" style="377" customWidth="1"/>
    <col min="17" max="17" width="37" style="377" customWidth="1"/>
    <col min="18" max="18" width="23.28515625" style="377" customWidth="1"/>
    <col min="19" max="19" width="14.140625" style="377" bestFit="1" customWidth="1"/>
    <col min="20" max="20" width="22.28515625" style="377" bestFit="1" customWidth="1"/>
    <col min="21" max="21" width="25.140625" style="377" bestFit="1" customWidth="1"/>
    <col min="22" max="22" width="21.5703125" style="377" bestFit="1" customWidth="1"/>
    <col min="23" max="23" width="21.28515625" style="377" bestFit="1" customWidth="1"/>
    <col min="24" max="24" width="27.7109375" style="377" bestFit="1" customWidth="1"/>
    <col min="25" max="25" width="22.7109375" style="377" bestFit="1" customWidth="1"/>
    <col min="26" max="29" width="17.7109375" style="377" bestFit="1" customWidth="1"/>
    <col min="30" max="30" width="21.28515625" style="377" bestFit="1" customWidth="1"/>
    <col min="31" max="31" width="22" style="377" bestFit="1" customWidth="1"/>
    <col min="32" max="34" width="19.85546875" style="377" bestFit="1" customWidth="1"/>
    <col min="35" max="35" width="18.7109375" style="377" bestFit="1" customWidth="1"/>
    <col min="36" max="37" width="20.140625" style="377" bestFit="1" customWidth="1"/>
    <col min="38" max="38" width="14.140625" style="377" bestFit="1" customWidth="1"/>
    <col min="39" max="39" width="22.28515625" style="377" bestFit="1" customWidth="1"/>
    <col min="40" max="40" width="21.5703125" style="377" bestFit="1" customWidth="1"/>
    <col min="41" max="41" width="20.5703125" style="377" bestFit="1" customWidth="1"/>
    <col min="42" max="42" width="24.42578125" style="377" bestFit="1" customWidth="1"/>
    <col min="43" max="43" width="14.140625" style="377" bestFit="1" customWidth="1"/>
    <col min="44" max="44" width="22" style="377" bestFit="1" customWidth="1"/>
    <col min="45" max="45" width="24.85546875" style="377" bestFit="1" customWidth="1"/>
    <col min="46" max="46" width="48.85546875" style="377" bestFit="1" customWidth="1"/>
    <col min="47" max="47" width="28.42578125" style="377" bestFit="1" customWidth="1"/>
    <col min="48" max="48" width="22.7109375" style="377" customWidth="1"/>
    <col min="49" max="49" width="25.140625" style="377" bestFit="1" customWidth="1"/>
    <col min="50" max="50" width="21" style="377" customWidth="1"/>
    <col min="51" max="51" width="29.42578125" style="377" bestFit="1" customWidth="1"/>
    <col min="52" max="52" width="21.28515625" style="377" customWidth="1"/>
    <col min="53" max="53" width="23.7109375" style="377" customWidth="1"/>
    <col min="54" max="54" width="22" style="377" bestFit="1" customWidth="1"/>
    <col min="55" max="55" width="24.85546875" style="377" customWidth="1"/>
    <col min="56" max="56" width="14.140625" style="377" bestFit="1" customWidth="1"/>
    <col min="57" max="57" width="19.42578125" style="377" customWidth="1"/>
    <col min="58" max="58" width="22.140625" style="377" customWidth="1"/>
    <col min="59" max="59" width="17.85546875" style="377" customWidth="1"/>
    <col min="60" max="60" width="22" style="377" bestFit="1" customWidth="1"/>
    <col min="61" max="61" width="27" style="377" bestFit="1" customWidth="1"/>
    <col min="62" max="63" width="23.7109375" style="377" bestFit="1" customWidth="1"/>
    <col min="64" max="67" width="22.5703125" style="377" customWidth="1"/>
    <col min="68" max="69" width="48.85546875" style="377" bestFit="1" customWidth="1"/>
    <col min="70" max="71" width="87.42578125" style="377" customWidth="1"/>
    <col min="72" max="72" width="170.28515625" style="377" customWidth="1"/>
    <col min="73" max="74" width="9.140625" style="377"/>
    <col min="75" max="76" width="9.7109375" style="377" bestFit="1" customWidth="1"/>
    <col min="77" max="16384" width="9.140625" style="377"/>
  </cols>
  <sheetData>
    <row r="1" spans="1:76" ht="15" customHeight="1" x14ac:dyDescent="0.25">
      <c r="A1" s="434" t="str">
        <f>VERSIONE</f>
        <v>v1.5</v>
      </c>
      <c r="B1" s="61" t="s">
        <v>9</v>
      </c>
      <c r="C1" s="375">
        <f>STRINGA!B9</f>
        <v>2</v>
      </c>
      <c r="D1" s="375">
        <f>STRINGA!C9</f>
        <v>16</v>
      </c>
      <c r="E1" s="375">
        <f>STRINGA!D9</f>
        <v>1</v>
      </c>
      <c r="F1" s="375">
        <f>STRINGA!E9</f>
        <v>4</v>
      </c>
      <c r="G1" s="375">
        <f>STRINGA!F9</f>
        <v>35</v>
      </c>
      <c r="H1" s="375">
        <f>STRINGA!G9</f>
        <v>8</v>
      </c>
      <c r="I1" s="375">
        <f>STRINGA!H9</f>
        <v>42</v>
      </c>
      <c r="J1" s="375">
        <f>STRINGA!I9</f>
        <v>10</v>
      </c>
      <c r="K1" s="375">
        <f>STRINGA!J9</f>
        <v>25</v>
      </c>
      <c r="L1" s="375">
        <f>STRINGA!K9</f>
        <v>35</v>
      </c>
      <c r="M1" s="375">
        <f>STRINGA!L9</f>
        <v>42</v>
      </c>
      <c r="N1" s="375">
        <f>STRINGA!M9</f>
        <v>40</v>
      </c>
      <c r="O1" s="375">
        <f>STRINGA!N9</f>
        <v>2</v>
      </c>
      <c r="P1" s="375"/>
      <c r="Q1" s="375">
        <f>STRINGA!P9</f>
        <v>12</v>
      </c>
      <c r="R1" s="375">
        <f>STRINGA!Q9</f>
        <v>3</v>
      </c>
      <c r="S1" s="375">
        <f>STRINGA!R9</f>
        <v>1</v>
      </c>
      <c r="T1" s="375">
        <f>STRINGA!S9</f>
        <v>2</v>
      </c>
      <c r="U1" s="375">
        <f>STRINGA!T9</f>
        <v>7</v>
      </c>
      <c r="V1" s="375">
        <f>STRINGA!U9</f>
        <v>5</v>
      </c>
      <c r="W1" s="375">
        <f>STRINGA!V9</f>
        <v>1</v>
      </c>
      <c r="X1" s="375">
        <f>STRINGA!W9</f>
        <v>5</v>
      </c>
      <c r="Y1" s="375">
        <f>STRINGA!X9</f>
        <v>3</v>
      </c>
      <c r="Z1" s="375">
        <f>STRINGA!Y9</f>
        <v>1</v>
      </c>
      <c r="AA1" s="375">
        <f>STRINGA!Z9</f>
        <v>3</v>
      </c>
      <c r="AB1" s="375">
        <f>STRINGA!AA9</f>
        <v>5</v>
      </c>
      <c r="AC1" s="375">
        <f>STRINGA!AB9</f>
        <v>4</v>
      </c>
      <c r="AD1" s="375">
        <f>STRINGA!AC9</f>
        <v>4</v>
      </c>
      <c r="AE1" s="375">
        <f>STRINGA!AD9</f>
        <v>4</v>
      </c>
      <c r="AF1" s="375">
        <f>STRINGA!AE9</f>
        <v>4</v>
      </c>
      <c r="AG1" s="375">
        <f>STRINGA!AF9</f>
        <v>4</v>
      </c>
      <c r="AH1" s="375">
        <f>STRINGA!AG9</f>
        <v>4</v>
      </c>
      <c r="AI1" s="375">
        <f>STRINGA!AH9</f>
        <v>3</v>
      </c>
      <c r="AJ1" s="375">
        <f>STRINGA!AI9</f>
        <v>3</v>
      </c>
      <c r="AK1" s="375">
        <f>STRINGA!AJ9</f>
        <v>1</v>
      </c>
      <c r="AL1" s="375">
        <f>STRINGA!AK9</f>
        <v>5</v>
      </c>
      <c r="AM1" s="375">
        <f>STRINGA!AL9</f>
        <v>6</v>
      </c>
      <c r="AN1" s="375">
        <f>STRINGA!AM9</f>
        <v>6</v>
      </c>
      <c r="AO1" s="375">
        <f>STRINGA!AN9</f>
        <v>2</v>
      </c>
      <c r="AP1" s="375">
        <f>STRINGA!AO9</f>
        <v>2</v>
      </c>
      <c r="AQ1" s="375">
        <f>STRINGA!AP9</f>
        <v>3</v>
      </c>
      <c r="AR1" s="375">
        <f>STRINGA!AQ9</f>
        <v>7</v>
      </c>
      <c r="AS1" s="375">
        <f>STRINGA!AR9</f>
        <v>18</v>
      </c>
      <c r="AT1" s="375">
        <f>STRINGA!AS9</f>
        <v>36</v>
      </c>
      <c r="AU1" s="375">
        <f>STRINGA!AT9</f>
        <v>1</v>
      </c>
      <c r="AV1" s="375">
        <f>STRINGA!AU9</f>
        <v>5</v>
      </c>
      <c r="AW1" s="375">
        <f>STRINGA!AV9</f>
        <v>5</v>
      </c>
      <c r="AX1" s="375">
        <f>STRINGA!AW9</f>
        <v>5</v>
      </c>
      <c r="AY1" s="375">
        <f>STRINGA!AX9</f>
        <v>1</v>
      </c>
      <c r="AZ1" s="375">
        <f>STRINGA!AY9</f>
        <v>6</v>
      </c>
      <c r="BA1" s="375">
        <f>STRINGA!AZ9</f>
        <v>6</v>
      </c>
      <c r="BB1" s="375">
        <f>STRINGA!BA9</f>
        <v>1</v>
      </c>
      <c r="BC1" s="375">
        <f>STRINGA!BB9</f>
        <v>8</v>
      </c>
      <c r="BD1" s="375">
        <f>STRINGA!BC9</f>
        <v>1</v>
      </c>
      <c r="BE1" s="375">
        <f>STRINGA!BD9</f>
        <v>1</v>
      </c>
      <c r="BF1" s="375">
        <f>STRINGA!BE9</f>
        <v>3</v>
      </c>
      <c r="BG1" s="375">
        <f>STRINGA!BF9</f>
        <v>3</v>
      </c>
      <c r="BH1" s="375">
        <f>STRINGA!BG9</f>
        <v>1</v>
      </c>
      <c r="BI1" s="375">
        <f>STRINGA!BH9</f>
        <v>4</v>
      </c>
      <c r="BJ1" s="375">
        <f>STRINGA!BI9</f>
        <v>4</v>
      </c>
      <c r="BK1" s="375">
        <f>STRINGA!BJ9</f>
        <v>4</v>
      </c>
      <c r="BL1" s="375">
        <f>STRINGA!BK9</f>
        <v>5</v>
      </c>
      <c r="BM1" s="375">
        <f>STRINGA!BL9</f>
        <v>5</v>
      </c>
      <c r="BN1" s="375">
        <f>STRINGA!BM9</f>
        <v>4</v>
      </c>
      <c r="BO1" s="375">
        <f>STRINGA!BN9</f>
        <v>3</v>
      </c>
      <c r="BP1" s="375">
        <f>STRINGA!BO9</f>
        <v>36</v>
      </c>
      <c r="BQ1" s="375">
        <f>STRINGA!BP9</f>
        <v>36</v>
      </c>
      <c r="BR1" s="375">
        <f>STRINGA!BU9</f>
        <v>468</v>
      </c>
      <c r="BS1" s="375">
        <f>STRINGA!BV9</f>
        <v>468</v>
      </c>
      <c r="BT1" s="376"/>
    </row>
    <row r="2" spans="1:76" ht="15.75" customHeight="1" thickBot="1" x14ac:dyDescent="0.3">
      <c r="A2" s="434"/>
      <c r="B2" s="193" t="s">
        <v>10</v>
      </c>
      <c r="C2" s="378">
        <f>STRINGA!B10</f>
        <v>0</v>
      </c>
      <c r="D2" s="378">
        <f>STRINGA!C10</f>
        <v>0</v>
      </c>
      <c r="E2" s="378">
        <f>STRINGA!D10</f>
        <v>0</v>
      </c>
      <c r="F2" s="378">
        <f>STRINGA!E10</f>
        <v>0</v>
      </c>
      <c r="G2" s="378">
        <f>STRINGA!F10</f>
        <v>0</v>
      </c>
      <c r="H2" s="378">
        <f>STRINGA!G10</f>
        <v>0</v>
      </c>
      <c r="I2" s="378">
        <f>STRINGA!H10</f>
        <v>0</v>
      </c>
      <c r="J2" s="378">
        <f>STRINGA!I10</f>
        <v>0</v>
      </c>
      <c r="K2" s="378">
        <f>STRINGA!J10</f>
        <v>0</v>
      </c>
      <c r="L2" s="378">
        <f>STRINGA!K10</f>
        <v>0</v>
      </c>
      <c r="M2" s="378">
        <f>STRINGA!L10</f>
        <v>0</v>
      </c>
      <c r="N2" s="378">
        <f>STRINGA!M10</f>
        <v>0</v>
      </c>
      <c r="O2" s="378">
        <f>STRINGA!N10</f>
        <v>0</v>
      </c>
      <c r="P2" s="378"/>
      <c r="Q2" s="378">
        <f>STRINGA!P10</f>
        <v>0</v>
      </c>
      <c r="R2" s="378">
        <f>STRINGA!Q10</f>
        <v>0</v>
      </c>
      <c r="S2" s="378">
        <f>STRINGA!R10</f>
        <v>0</v>
      </c>
      <c r="T2" s="378">
        <f>STRINGA!S10</f>
        <v>0</v>
      </c>
      <c r="U2" s="378">
        <f>STRINGA!T10</f>
        <v>2</v>
      </c>
      <c r="V2" s="378">
        <f>STRINGA!U10</f>
        <v>2</v>
      </c>
      <c r="W2" s="378">
        <f>STRINGA!V10</f>
        <v>0</v>
      </c>
      <c r="X2" s="378">
        <f>STRINGA!W10</f>
        <v>0</v>
      </c>
      <c r="Y2" s="378">
        <f>STRINGA!X10</f>
        <v>0</v>
      </c>
      <c r="Z2" s="378">
        <f>STRINGA!Y10</f>
        <v>0</v>
      </c>
      <c r="AA2" s="378">
        <f>STRINGA!Z10</f>
        <v>0</v>
      </c>
      <c r="AB2" s="378">
        <f>STRINGA!AA10</f>
        <v>0</v>
      </c>
      <c r="AC2" s="378">
        <f>STRINGA!AB10</f>
        <v>0</v>
      </c>
      <c r="AD2" s="378">
        <f>STRINGA!AC10</f>
        <v>0</v>
      </c>
      <c r="AE2" s="378">
        <f>STRINGA!AD10</f>
        <v>0</v>
      </c>
      <c r="AF2" s="378">
        <f>STRINGA!AE10</f>
        <v>0</v>
      </c>
      <c r="AG2" s="378">
        <f>STRINGA!AF10</f>
        <v>0</v>
      </c>
      <c r="AH2" s="378">
        <f>STRINGA!AG10</f>
        <v>0</v>
      </c>
      <c r="AI2" s="378">
        <f>STRINGA!AH10</f>
        <v>0</v>
      </c>
      <c r="AJ2" s="378">
        <f>STRINGA!AI10</f>
        <v>0</v>
      </c>
      <c r="AK2" s="378">
        <f>STRINGA!AJ10</f>
        <v>0</v>
      </c>
      <c r="AL2" s="378">
        <f>STRINGA!AK10</f>
        <v>0</v>
      </c>
      <c r="AM2" s="378">
        <f>STRINGA!AL10</f>
        <v>0</v>
      </c>
      <c r="AN2" s="378">
        <f>STRINGA!AM10</f>
        <v>0</v>
      </c>
      <c r="AO2" s="378">
        <f>STRINGA!AN10</f>
        <v>0</v>
      </c>
      <c r="AP2" s="378">
        <f>STRINGA!AO10</f>
        <v>0</v>
      </c>
      <c r="AQ2" s="378">
        <f>STRINGA!AP10</f>
        <v>0</v>
      </c>
      <c r="AR2" s="378">
        <f>STRINGA!AQ10</f>
        <v>0</v>
      </c>
      <c r="AS2" s="378">
        <f>STRINGA!AR10</f>
        <v>0</v>
      </c>
      <c r="AT2" s="378">
        <f>STRINGA!AS10</f>
        <v>0</v>
      </c>
      <c r="AU2" s="378">
        <f>STRINGA!AT10</f>
        <v>0</v>
      </c>
      <c r="AV2" s="378">
        <f>STRINGA!AU10</f>
        <v>2</v>
      </c>
      <c r="AW2" s="378">
        <f>STRINGA!AV10</f>
        <v>0</v>
      </c>
      <c r="AX2" s="378">
        <f>STRINGA!AW10</f>
        <v>2</v>
      </c>
      <c r="AY2" s="378">
        <f>STRINGA!AX10</f>
        <v>0</v>
      </c>
      <c r="AZ2" s="378">
        <f>STRINGA!AY10</f>
        <v>0</v>
      </c>
      <c r="BA2" s="378">
        <f>STRINGA!AZ10</f>
        <v>0</v>
      </c>
      <c r="BB2" s="378">
        <f>STRINGA!BA10</f>
        <v>0</v>
      </c>
      <c r="BC2" s="378">
        <f>STRINGA!BB10</f>
        <v>0</v>
      </c>
      <c r="BD2" s="378">
        <f>STRINGA!BC10</f>
        <v>0</v>
      </c>
      <c r="BE2" s="378">
        <f>STRINGA!BD10</f>
        <v>0</v>
      </c>
      <c r="BF2" s="378">
        <f>STRINGA!BE10</f>
        <v>0</v>
      </c>
      <c r="BG2" s="378">
        <f>STRINGA!BF10</f>
        <v>0</v>
      </c>
      <c r="BH2" s="378">
        <f>STRINGA!BG10</f>
        <v>0</v>
      </c>
      <c r="BI2" s="378">
        <f>STRINGA!BH10</f>
        <v>1</v>
      </c>
      <c r="BJ2" s="378">
        <f>STRINGA!BI10</f>
        <v>0</v>
      </c>
      <c r="BK2" s="378">
        <f>STRINGA!BJ10</f>
        <v>0</v>
      </c>
      <c r="BL2" s="378">
        <f>STRINGA!BK10</f>
        <v>4</v>
      </c>
      <c r="BM2" s="378">
        <f>STRINGA!BL10</f>
        <v>4</v>
      </c>
      <c r="BN2" s="378">
        <f>STRINGA!BM10</f>
        <v>1</v>
      </c>
      <c r="BO2" s="378">
        <f>STRINGA!BN10</f>
        <v>2</v>
      </c>
      <c r="BP2" s="378">
        <f>STRINGA!BO10</f>
        <v>0</v>
      </c>
      <c r="BQ2" s="378">
        <f>STRINGA!BP10</f>
        <v>0</v>
      </c>
      <c r="BR2" s="378">
        <f>STRINGA!BU10</f>
        <v>0</v>
      </c>
      <c r="BS2" s="378">
        <f>STRINGA!BV10</f>
        <v>0</v>
      </c>
      <c r="BT2" s="376"/>
    </row>
    <row r="3" spans="1:76" s="381" customFormat="1" ht="67.5" customHeight="1" thickBot="1" x14ac:dyDescent="0.3">
      <c r="A3" s="379"/>
      <c r="B3" s="33" t="s">
        <v>2530</v>
      </c>
      <c r="C3" s="275" t="s">
        <v>11</v>
      </c>
      <c r="D3" s="34" t="s">
        <v>12</v>
      </c>
      <c r="E3" s="275" t="s">
        <v>13</v>
      </c>
      <c r="F3" s="34" t="s">
        <v>2560</v>
      </c>
      <c r="G3" s="34" t="s">
        <v>14</v>
      </c>
      <c r="H3" s="34" t="s">
        <v>2561</v>
      </c>
      <c r="I3" s="34" t="s">
        <v>15</v>
      </c>
      <c r="J3" s="34" t="s">
        <v>16</v>
      </c>
      <c r="K3" s="34" t="s">
        <v>17</v>
      </c>
      <c r="L3" s="34" t="s">
        <v>18</v>
      </c>
      <c r="M3" s="34" t="s">
        <v>19</v>
      </c>
      <c r="N3" s="34" t="s">
        <v>20</v>
      </c>
      <c r="O3" s="228" t="s">
        <v>21</v>
      </c>
      <c r="P3" s="228" t="s">
        <v>2619</v>
      </c>
      <c r="Q3" s="34" t="s">
        <v>22</v>
      </c>
      <c r="R3" s="228" t="s">
        <v>23</v>
      </c>
      <c r="S3" s="228" t="s">
        <v>24</v>
      </c>
      <c r="T3" s="34" t="s">
        <v>25</v>
      </c>
      <c r="U3" s="34" t="s">
        <v>2558</v>
      </c>
      <c r="V3" s="34" t="s">
        <v>2557</v>
      </c>
      <c r="W3" s="228" t="s">
        <v>26</v>
      </c>
      <c r="X3" s="34" t="s">
        <v>27</v>
      </c>
      <c r="Y3" s="34" t="s">
        <v>28</v>
      </c>
      <c r="Z3" s="34" t="s">
        <v>29</v>
      </c>
      <c r="AA3" s="34" t="s">
        <v>30</v>
      </c>
      <c r="AB3" s="34" t="s">
        <v>31</v>
      </c>
      <c r="AC3" s="34" t="s">
        <v>32</v>
      </c>
      <c r="AD3" s="34" t="s">
        <v>33</v>
      </c>
      <c r="AE3" s="34" t="s">
        <v>34</v>
      </c>
      <c r="AF3" s="34" t="s">
        <v>35</v>
      </c>
      <c r="AG3" s="34" t="s">
        <v>36</v>
      </c>
      <c r="AH3" s="34" t="s">
        <v>37</v>
      </c>
      <c r="AI3" s="35" t="s">
        <v>38</v>
      </c>
      <c r="AJ3" s="35" t="s">
        <v>39</v>
      </c>
      <c r="AK3" s="35" t="s">
        <v>40</v>
      </c>
      <c r="AL3" s="34" t="s">
        <v>41</v>
      </c>
      <c r="AM3" s="34" t="s">
        <v>42</v>
      </c>
      <c r="AN3" s="34" t="s">
        <v>43</v>
      </c>
      <c r="AO3" s="34" t="s">
        <v>44</v>
      </c>
      <c r="AP3" s="34" t="s">
        <v>45</v>
      </c>
      <c r="AQ3" s="228" t="s">
        <v>46</v>
      </c>
      <c r="AR3" s="34" t="s">
        <v>47</v>
      </c>
      <c r="AS3" s="228" t="s">
        <v>48</v>
      </c>
      <c r="AT3" s="34" t="s">
        <v>49</v>
      </c>
      <c r="AU3" s="228" t="s">
        <v>50</v>
      </c>
      <c r="AV3" s="34" t="s">
        <v>2618</v>
      </c>
      <c r="AW3" s="34" t="s">
        <v>51</v>
      </c>
      <c r="AX3" s="34" t="s">
        <v>2562</v>
      </c>
      <c r="AY3" s="229" t="s">
        <v>52</v>
      </c>
      <c r="AZ3" s="34" t="s">
        <v>53</v>
      </c>
      <c r="BA3" s="34" t="s">
        <v>2563</v>
      </c>
      <c r="BB3" s="228" t="s">
        <v>54</v>
      </c>
      <c r="BC3" s="34" t="s">
        <v>55</v>
      </c>
      <c r="BD3" s="228" t="s">
        <v>56</v>
      </c>
      <c r="BE3" s="228" t="s">
        <v>57</v>
      </c>
      <c r="BF3" s="228" t="s">
        <v>58</v>
      </c>
      <c r="BG3" s="34" t="s">
        <v>2559</v>
      </c>
      <c r="BH3" s="228" t="s">
        <v>59</v>
      </c>
      <c r="BI3" s="34" t="s">
        <v>2564</v>
      </c>
      <c r="BJ3" s="34" t="s">
        <v>60</v>
      </c>
      <c r="BK3" s="34" t="s">
        <v>61</v>
      </c>
      <c r="BL3" s="34" t="s">
        <v>2565</v>
      </c>
      <c r="BM3" s="34" t="s">
        <v>2566</v>
      </c>
      <c r="BN3" s="34" t="s">
        <v>2567</v>
      </c>
      <c r="BO3" s="34" t="s">
        <v>2568</v>
      </c>
      <c r="BP3" s="34" t="s">
        <v>62</v>
      </c>
      <c r="BQ3" s="36" t="s">
        <v>63</v>
      </c>
      <c r="BR3" s="68" t="s">
        <v>64</v>
      </c>
      <c r="BS3" s="69" t="s">
        <v>65</v>
      </c>
      <c r="BT3" s="380"/>
    </row>
    <row r="4" spans="1:76" s="384" customFormat="1" ht="168" customHeight="1" x14ac:dyDescent="0.25">
      <c r="A4" s="447" t="str">
        <f>AUTORE_V</f>
        <v>C  e  n  t  r  o      P  r  o  v  a      A  u  t  o  v  e  i  c  o  l  i      d  i      M  i  l  a  n  o      c  o  n      s  e  z  i  o  n  e      d  i      B  r   e  s  c  i  a</v>
      </c>
      <c r="B4" s="444" t="s">
        <v>2529</v>
      </c>
      <c r="C4" s="276" t="s">
        <v>2556</v>
      </c>
      <c r="D4" s="382"/>
      <c r="E4" s="192"/>
      <c r="F4" s="382"/>
      <c r="G4" s="382"/>
      <c r="H4" s="382"/>
      <c r="I4" s="382"/>
      <c r="J4" s="382"/>
      <c r="K4" s="382"/>
      <c r="L4" s="382"/>
      <c r="M4" s="382"/>
      <c r="N4" s="382"/>
      <c r="O4" s="192"/>
      <c r="P4" s="192"/>
      <c r="Q4" s="382"/>
      <c r="R4" s="192"/>
      <c r="S4" s="192"/>
      <c r="T4" s="382"/>
      <c r="U4" s="382"/>
      <c r="V4" s="382"/>
      <c r="W4" s="19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192"/>
      <c r="AR4" s="382"/>
      <c r="AS4" s="192"/>
      <c r="AT4" s="382"/>
      <c r="AU4" s="192"/>
      <c r="AV4" s="382"/>
      <c r="AW4" s="382"/>
      <c r="AX4" s="382"/>
      <c r="AY4" s="192"/>
      <c r="AZ4" s="382"/>
      <c r="BA4" s="382"/>
      <c r="BB4" s="192"/>
      <c r="BC4" s="382"/>
      <c r="BD4" s="192"/>
      <c r="BE4" s="192"/>
      <c r="BF4" s="192"/>
      <c r="BG4" s="382"/>
      <c r="BH4" s="192"/>
      <c r="BI4" s="382"/>
      <c r="BJ4" s="382"/>
      <c r="BK4" s="382"/>
      <c r="BL4" s="382"/>
      <c r="BM4" s="382"/>
      <c r="BN4" s="382"/>
      <c r="BO4" s="382"/>
      <c r="BP4" s="382"/>
      <c r="BQ4" s="413"/>
      <c r="BR4" s="369"/>
      <c r="BS4" s="369"/>
      <c r="BT4" s="383"/>
    </row>
    <row r="5" spans="1:76" s="384" customFormat="1" ht="30" customHeight="1" x14ac:dyDescent="0.25">
      <c r="A5" s="447"/>
      <c r="B5" s="445"/>
      <c r="C5" s="277" t="s">
        <v>5</v>
      </c>
      <c r="D5" s="385" t="s">
        <v>5</v>
      </c>
      <c r="E5" s="238" t="s">
        <v>5</v>
      </c>
      <c r="F5" s="385" t="s">
        <v>5</v>
      </c>
      <c r="G5" s="385" t="s">
        <v>5</v>
      </c>
      <c r="H5" s="385" t="s">
        <v>5</v>
      </c>
      <c r="I5" s="385" t="s">
        <v>5</v>
      </c>
      <c r="J5" s="385" t="s">
        <v>5</v>
      </c>
      <c r="K5" s="385" t="s">
        <v>5</v>
      </c>
      <c r="L5" s="385" t="s">
        <v>5</v>
      </c>
      <c r="M5" s="385" t="s">
        <v>5</v>
      </c>
      <c r="N5" s="385" t="s">
        <v>5</v>
      </c>
      <c r="O5" s="238" t="s">
        <v>5</v>
      </c>
      <c r="P5" s="238" t="s">
        <v>5</v>
      </c>
      <c r="Q5" s="385" t="s">
        <v>5</v>
      </c>
      <c r="R5" s="238" t="s">
        <v>5</v>
      </c>
      <c r="S5" s="238" t="s">
        <v>5</v>
      </c>
      <c r="T5" s="385" t="s">
        <v>5</v>
      </c>
      <c r="U5" s="385" t="s">
        <v>5</v>
      </c>
      <c r="V5" s="385" t="s">
        <v>5</v>
      </c>
      <c r="W5" s="238" t="s">
        <v>5</v>
      </c>
      <c r="X5" s="385" t="s">
        <v>5</v>
      </c>
      <c r="Y5" s="385" t="s">
        <v>5</v>
      </c>
      <c r="Z5" s="385" t="s">
        <v>5</v>
      </c>
      <c r="AA5" s="385" t="s">
        <v>5</v>
      </c>
      <c r="AB5" s="385" t="s">
        <v>5</v>
      </c>
      <c r="AC5" s="385" t="s">
        <v>5</v>
      </c>
      <c r="AD5" s="385" t="s">
        <v>5</v>
      </c>
      <c r="AE5" s="385" t="s">
        <v>5</v>
      </c>
      <c r="AF5" s="385" t="s">
        <v>5</v>
      </c>
      <c r="AG5" s="385" t="s">
        <v>5</v>
      </c>
      <c r="AH5" s="385" t="s">
        <v>5</v>
      </c>
      <c r="AI5" s="385" t="s">
        <v>5</v>
      </c>
      <c r="AJ5" s="385" t="s">
        <v>5</v>
      </c>
      <c r="AK5" s="385" t="s">
        <v>5</v>
      </c>
      <c r="AL5" s="385" t="s">
        <v>5</v>
      </c>
      <c r="AM5" s="385" t="s">
        <v>5</v>
      </c>
      <c r="AN5" s="385" t="s">
        <v>5</v>
      </c>
      <c r="AO5" s="385" t="s">
        <v>5</v>
      </c>
      <c r="AP5" s="385" t="s">
        <v>5</v>
      </c>
      <c r="AQ5" s="238" t="s">
        <v>5</v>
      </c>
      <c r="AR5" s="385" t="s">
        <v>5</v>
      </c>
      <c r="AS5" s="238" t="s">
        <v>5</v>
      </c>
      <c r="AT5" s="385" t="s">
        <v>5</v>
      </c>
      <c r="AU5" s="386" t="s">
        <v>5</v>
      </c>
      <c r="AV5" s="385" t="s">
        <v>5</v>
      </c>
      <c r="AW5" s="385" t="s">
        <v>5</v>
      </c>
      <c r="AX5" s="385" t="s">
        <v>5</v>
      </c>
      <c r="AY5" s="238" t="s">
        <v>5</v>
      </c>
      <c r="AZ5" s="385" t="s">
        <v>5</v>
      </c>
      <c r="BA5" s="385" t="s">
        <v>5</v>
      </c>
      <c r="BB5" s="238" t="s">
        <v>5</v>
      </c>
      <c r="BC5" s="385" t="s">
        <v>5</v>
      </c>
      <c r="BD5" s="238" t="s">
        <v>5</v>
      </c>
      <c r="BE5" s="238" t="s">
        <v>5</v>
      </c>
      <c r="BF5" s="238" t="s">
        <v>5</v>
      </c>
      <c r="BG5" s="385" t="s">
        <v>5</v>
      </c>
      <c r="BH5" s="238" t="s">
        <v>5</v>
      </c>
      <c r="BI5" s="385" t="s">
        <v>5</v>
      </c>
      <c r="BJ5" s="385" t="s">
        <v>5</v>
      </c>
      <c r="BK5" s="385" t="s">
        <v>5</v>
      </c>
      <c r="BL5" s="385" t="s">
        <v>5</v>
      </c>
      <c r="BM5" s="385" t="s">
        <v>5</v>
      </c>
      <c r="BN5" s="385" t="s">
        <v>5</v>
      </c>
      <c r="BO5" s="385" t="s">
        <v>5</v>
      </c>
      <c r="BP5" s="385" t="s">
        <v>5</v>
      </c>
      <c r="BQ5" s="385" t="s">
        <v>5</v>
      </c>
      <c r="BR5" s="205" t="str">
        <f>"ANTEPRIMA"&amp;descrittive_A!AG23&amp;"    RIMANENTI CARATTERI: "&amp;descrittive_A!$J$6&amp;" / RIGHE: "&amp;INT(descrittive_A!$J$6/36)</f>
        <v>ANTEPRIMA                                        RIMANENTI CARATTERI: 468 / RIGHE: 13</v>
      </c>
      <c r="BS5" s="205" t="str">
        <f>"ANTEPRIMA"&amp;descrittive_B!AG23&amp;"    RIMANENTI CARATTERI: "&amp;descrittive_B!$J$6&amp;" / RIGHE: "&amp;INT(descrittive_B!$J$6/36)</f>
        <v>ANTEPRIMA                                        RIMANENTI CARATTERI: 468 / RIGHE: 13</v>
      </c>
      <c r="BT5" s="387"/>
    </row>
    <row r="6" spans="1:76" s="390" customFormat="1" ht="183.75" customHeight="1" thickBot="1" x14ac:dyDescent="0.3">
      <c r="A6" s="447"/>
      <c r="B6" s="446"/>
      <c r="C6" s="278" t="str">
        <f>STRINGA!B2</f>
        <v>II</v>
      </c>
      <c r="D6" s="388" t="str">
        <f>LEFT(D4,2)&amp;"/"&amp;MID(D4,3,5)&amp;"/"&amp;MID(D4,8,100)</f>
        <v>//</v>
      </c>
      <c r="E6" s="285" t="str">
        <f>STRINGA!D2</f>
        <v xml:space="preserve"> </v>
      </c>
      <c r="F6" s="389" t="str">
        <f>MID(M_ZERI &amp; F4,LEN(M_ZERI &amp; F4)-3,2)&amp;"/"&amp;RIGHT(F4,2)</f>
        <v>00/</v>
      </c>
      <c r="G6" s="388" t="str">
        <f>"e" &amp; STRINGA!F2</f>
        <v xml:space="preserve">e                                   </v>
      </c>
      <c r="H6" s="389" t="str">
        <f>MID(M_ZERI &amp; H4,LEN(M_ZERI &amp; H4)-7,2)&amp;"/"&amp;MID(M_ZERI &amp; H4,LEN(M_ZERI &amp; H4)-5,2)&amp;"/"&amp;RIGHT(H4,4)</f>
        <v>00/00/</v>
      </c>
      <c r="I6" s="388" t="str">
        <f>STRINGA!H2</f>
        <v xml:space="preserve">                                          </v>
      </c>
      <c r="J6" s="388" t="str">
        <f>STRINGA!I2</f>
        <v xml:space="preserve">          </v>
      </c>
      <c r="K6" s="388" t="str">
        <f>STRINGA!J2</f>
        <v xml:space="preserve">                         </v>
      </c>
      <c r="L6" s="388" t="str">
        <f>STRINGA!K2</f>
        <v xml:space="preserve">                                   </v>
      </c>
      <c r="M6" s="388" t="str">
        <f>STRINGA!L2</f>
        <v xml:space="preserve">                                          </v>
      </c>
      <c r="N6" s="388" t="str">
        <f>STRINGA!M2</f>
        <v xml:space="preserve">                                        </v>
      </c>
      <c r="O6" s="412" t="str">
        <f>STRINGA!N2</f>
        <v xml:space="preserve">  </v>
      </c>
      <c r="P6" s="285" t="str">
        <f>STRINGA!O2</f>
        <v xml:space="preserve">  </v>
      </c>
      <c r="Q6" s="388" t="str">
        <f>STRINGA!P2</f>
        <v xml:space="preserve">            </v>
      </c>
      <c r="R6" s="412" t="str">
        <f>STRINGA!Q2</f>
        <v xml:space="preserve">   </v>
      </c>
      <c r="S6" s="412" t="str">
        <f>STRINGA!R2</f>
        <v xml:space="preserve"> </v>
      </c>
      <c r="T6" s="388" t="str">
        <f>STRINGA!S2</f>
        <v>00</v>
      </c>
      <c r="U6" s="389" t="str">
        <f>RIGHT("00000"&amp;LEFT(U4,MAX(LEN(U4)-U$2,0))&amp;","&amp;RIGHT(U4,U$2),U$1+1)</f>
        <v>00000,</v>
      </c>
      <c r="V6" s="389" t="str">
        <f>RIGHT("00000"&amp;LEFT(V4,MAX(LEN(V4)-V$2,0))&amp;","&amp;RIGHT(V4,V$2),V$1+1)</f>
        <v>00000,</v>
      </c>
      <c r="W6" s="412" t="str">
        <f>STRINGA!V2</f>
        <v xml:space="preserve"> </v>
      </c>
      <c r="X6" s="388" t="str">
        <f>STRINGA!W2</f>
        <v>00000</v>
      </c>
      <c r="Y6" s="388" t="str">
        <f>STRINGA!X2</f>
        <v>000</v>
      </c>
      <c r="Z6" s="388" t="str">
        <f>STRINGA!Y2</f>
        <v>0</v>
      </c>
      <c r="AA6" s="388" t="str">
        <f>STRINGA!Z2</f>
        <v>000</v>
      </c>
      <c r="AB6" s="388" t="str">
        <f>STRINGA!AA2</f>
        <v>00000</v>
      </c>
      <c r="AC6" s="388" t="str">
        <f>STRINGA!AB2</f>
        <v>0000</v>
      </c>
      <c r="AD6" s="388" t="str">
        <f>STRINGA!AC2</f>
        <v>0000</v>
      </c>
      <c r="AE6" s="388" t="str">
        <f>STRINGA!AD2</f>
        <v>0000</v>
      </c>
      <c r="AF6" s="388" t="str">
        <f>STRINGA!AE2</f>
        <v>0000</v>
      </c>
      <c r="AG6" s="388" t="str">
        <f>STRINGA!AF2</f>
        <v>0000</v>
      </c>
      <c r="AH6" s="388" t="str">
        <f>STRINGA!AG2</f>
        <v>0000</v>
      </c>
      <c r="AI6" s="388" t="str">
        <f>STRINGA!AH2</f>
        <v>000</v>
      </c>
      <c r="AJ6" s="388" t="str">
        <f>STRINGA!AI2</f>
        <v>000</v>
      </c>
      <c r="AK6" s="388" t="str">
        <f>STRINGA!AJ2</f>
        <v>0</v>
      </c>
      <c r="AL6" s="388" t="str">
        <f>STRINGA!AK2</f>
        <v>00000</v>
      </c>
      <c r="AM6" s="388" t="str">
        <f>STRINGA!AL2</f>
        <v>000000</v>
      </c>
      <c r="AN6" s="388" t="str">
        <f>STRINGA!AM2</f>
        <v>000000</v>
      </c>
      <c r="AO6" s="388" t="str">
        <f>STRINGA!AN2</f>
        <v>00</v>
      </c>
      <c r="AP6" s="388" t="str">
        <f>STRINGA!AO2</f>
        <v>00</v>
      </c>
      <c r="AQ6" s="412" t="str">
        <f>STRINGA!AP2</f>
        <v xml:space="preserve">   </v>
      </c>
      <c r="AR6" s="388" t="str">
        <f>STRINGA!AQ2</f>
        <v xml:space="preserve">       </v>
      </c>
      <c r="AS6" s="412" t="str">
        <f>STRINGA!AR2</f>
        <v xml:space="preserve">                  </v>
      </c>
      <c r="AT6" s="388" t="str">
        <f>STRINGA!AS2</f>
        <v xml:space="preserve">                                    </v>
      </c>
      <c r="AU6" s="388" t="str">
        <f>STRINGA!AT2</f>
        <v xml:space="preserve"> </v>
      </c>
      <c r="AV6" s="389" t="str">
        <f>RIGHT("00000"&amp;LEFT(AV4,MAX(LEN(AV4)-AV$2,0))&amp;","&amp;RIGHT(AV4,AV$2),AV$1+1)</f>
        <v>00000,</v>
      </c>
      <c r="AW6" s="388" t="str">
        <f>STRINGA!AV2</f>
        <v>00000</v>
      </c>
      <c r="AX6" s="389" t="str">
        <f>RIGHT("00000"&amp;LEFT(AX4,MAX(LEN(AX4)-AX$2,0))&amp;","&amp;RIGHT(AX4,AX$2),AX$1+1)</f>
        <v>00000,</v>
      </c>
      <c r="AY6" s="388" t="str">
        <f>STRINGA!AX2</f>
        <v xml:space="preserve"> </v>
      </c>
      <c r="AZ6" s="388" t="str">
        <f>STRINGA!AY2</f>
        <v xml:space="preserve">      </v>
      </c>
      <c r="BA6" s="388" t="str">
        <f>MID(M_ZERI &amp; BA4,LEN(M_ZERI &amp; BA4)-5,2)&amp;"/"&amp;RIGHT(BA4,4)</f>
        <v>00/</v>
      </c>
      <c r="BB6" s="412" t="str">
        <f>STRINGA!BA2</f>
        <v xml:space="preserve"> </v>
      </c>
      <c r="BC6" s="388" t="str">
        <f>STRINGA!BB2</f>
        <v xml:space="preserve">        </v>
      </c>
      <c r="BD6" s="412" t="str">
        <f>STRINGA!BC2</f>
        <v xml:space="preserve"> </v>
      </c>
      <c r="BE6" s="412" t="str">
        <f>STRINGA!BD2</f>
        <v xml:space="preserve"> </v>
      </c>
      <c r="BF6" s="412" t="str">
        <f>STRINGA!BE2</f>
        <v xml:space="preserve">   </v>
      </c>
      <c r="BG6" s="388" t="str">
        <f>STRINGA!BF2</f>
        <v xml:space="preserve">   </v>
      </c>
      <c r="BH6" s="412" t="str">
        <f>STRINGA!BG2</f>
        <v xml:space="preserve"> </v>
      </c>
      <c r="BI6" s="389" t="str">
        <f>RIGHT("00000"&amp;LEFT(BI4,MAX(LEN(BI4)-BI$2,0))&amp;","&amp;RIGHT(BI4,BI$2),BI$1+1)</f>
        <v>0000,</v>
      </c>
      <c r="BJ6" s="388" t="str">
        <f>STRINGA!BI2</f>
        <v>0000</v>
      </c>
      <c r="BK6" s="388" t="str">
        <f>STRINGA!BJ2</f>
        <v>0000</v>
      </c>
      <c r="BL6" s="389" t="str">
        <f>RIGHT("00000"&amp;LEFT(BL4,MAX(LEN(BL4)-BL$2,0))&amp;","&amp;RIGHT(BL4,BL$2),BL$1+1)</f>
        <v>00000,</v>
      </c>
      <c r="BM6" s="389" t="str">
        <f t="shared" ref="BM6:BO6" si="0">RIGHT("00000"&amp;LEFT(BM4,MAX(LEN(BM4)-BM$2,0))&amp;","&amp;RIGHT(BM4,BM$2),BM$1+1)</f>
        <v>00000,</v>
      </c>
      <c r="BN6" s="389" t="str">
        <f t="shared" si="0"/>
        <v>0000,</v>
      </c>
      <c r="BO6" s="389" t="str">
        <f t="shared" si="0"/>
        <v>000,</v>
      </c>
      <c r="BP6" s="388" t="str">
        <f>STRINGA!BO2</f>
        <v xml:space="preserve">                                    </v>
      </c>
      <c r="BQ6" s="388" t="str">
        <f>STRINGA!BP2</f>
        <v xml:space="preserve">                                    </v>
      </c>
      <c r="BR6" s="194" t="str">
        <f>descrittive_A!AN23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BS6" s="194" t="str">
        <f>descrittive_B!AN23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BT6" s="383"/>
    </row>
    <row r="7" spans="1:76" s="390" customFormat="1" ht="168" customHeight="1" x14ac:dyDescent="0.25">
      <c r="A7" s="447"/>
      <c r="B7" s="441" t="s">
        <v>67</v>
      </c>
      <c r="C7" s="276" t="s">
        <v>2556</v>
      </c>
      <c r="D7" s="391"/>
      <c r="E7" s="192"/>
      <c r="F7" s="391"/>
      <c r="G7" s="391"/>
      <c r="H7" s="382"/>
      <c r="I7" s="382"/>
      <c r="J7" s="382"/>
      <c r="K7" s="382"/>
      <c r="L7" s="382"/>
      <c r="M7" s="392"/>
      <c r="N7" s="382"/>
      <c r="O7" s="192"/>
      <c r="P7" s="192"/>
      <c r="Q7" s="382"/>
      <c r="R7" s="192"/>
      <c r="S7" s="192"/>
      <c r="T7" s="382"/>
      <c r="U7" s="382"/>
      <c r="V7" s="382"/>
      <c r="W7" s="19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192"/>
      <c r="AR7" s="382"/>
      <c r="AS7" s="192"/>
      <c r="AT7" s="382"/>
      <c r="AU7" s="192"/>
      <c r="AV7" s="382"/>
      <c r="AW7" s="382"/>
      <c r="AX7" s="382"/>
      <c r="AY7" s="192"/>
      <c r="AZ7" s="382"/>
      <c r="BA7" s="382"/>
      <c r="BB7" s="192"/>
      <c r="BC7" s="382"/>
      <c r="BD7" s="192"/>
      <c r="BE7" s="192"/>
      <c r="BF7" s="192"/>
      <c r="BG7" s="393"/>
      <c r="BH7" s="192"/>
      <c r="BI7" s="382"/>
      <c r="BJ7" s="382"/>
      <c r="BK7" s="382"/>
      <c r="BL7" s="382"/>
      <c r="BM7" s="382"/>
      <c r="BN7" s="382"/>
      <c r="BO7" s="382"/>
      <c r="BP7" s="382"/>
      <c r="BQ7" s="413"/>
      <c r="BR7" s="369"/>
      <c r="BS7" s="369"/>
      <c r="BT7" s="383"/>
      <c r="BX7" s="384"/>
    </row>
    <row r="8" spans="1:76" s="384" customFormat="1" ht="30" customHeight="1" x14ac:dyDescent="0.25">
      <c r="A8" s="447"/>
      <c r="B8" s="442"/>
      <c r="C8" s="279" t="s">
        <v>5</v>
      </c>
      <c r="D8" s="394" t="s">
        <v>5</v>
      </c>
      <c r="E8" s="202" t="s">
        <v>5</v>
      </c>
      <c r="F8" s="394" t="s">
        <v>5</v>
      </c>
      <c r="G8" s="394" t="s">
        <v>5</v>
      </c>
      <c r="H8" s="394" t="s">
        <v>5</v>
      </c>
      <c r="I8" s="394" t="s">
        <v>5</v>
      </c>
      <c r="J8" s="394" t="s">
        <v>5</v>
      </c>
      <c r="K8" s="394" t="s">
        <v>5</v>
      </c>
      <c r="L8" s="394" t="s">
        <v>5</v>
      </c>
      <c r="M8" s="394" t="s">
        <v>5</v>
      </c>
      <c r="N8" s="394" t="s">
        <v>5</v>
      </c>
      <c r="O8" s="202" t="s">
        <v>5</v>
      </c>
      <c r="P8" s="202" t="s">
        <v>5</v>
      </c>
      <c r="Q8" s="394" t="s">
        <v>5</v>
      </c>
      <c r="R8" s="202" t="s">
        <v>5</v>
      </c>
      <c r="S8" s="202" t="s">
        <v>5</v>
      </c>
      <c r="T8" s="394" t="s">
        <v>5</v>
      </c>
      <c r="U8" s="394" t="s">
        <v>5</v>
      </c>
      <c r="V8" s="394" t="s">
        <v>5</v>
      </c>
      <c r="W8" s="202" t="s">
        <v>5</v>
      </c>
      <c r="X8" s="394" t="s">
        <v>5</v>
      </c>
      <c r="Y8" s="394" t="s">
        <v>5</v>
      </c>
      <c r="Z8" s="394" t="s">
        <v>5</v>
      </c>
      <c r="AA8" s="394" t="s">
        <v>5</v>
      </c>
      <c r="AB8" s="394" t="s">
        <v>5</v>
      </c>
      <c r="AC8" s="394" t="s">
        <v>5</v>
      </c>
      <c r="AD8" s="394" t="s">
        <v>5</v>
      </c>
      <c r="AE8" s="394" t="s">
        <v>5</v>
      </c>
      <c r="AF8" s="394" t="s">
        <v>5</v>
      </c>
      <c r="AG8" s="394" t="s">
        <v>5</v>
      </c>
      <c r="AH8" s="394" t="s">
        <v>5</v>
      </c>
      <c r="AI8" s="394" t="s">
        <v>5</v>
      </c>
      <c r="AJ8" s="394" t="s">
        <v>5</v>
      </c>
      <c r="AK8" s="394" t="s">
        <v>5</v>
      </c>
      <c r="AL8" s="394" t="s">
        <v>5</v>
      </c>
      <c r="AM8" s="394" t="s">
        <v>5</v>
      </c>
      <c r="AN8" s="394" t="s">
        <v>5</v>
      </c>
      <c r="AO8" s="394" t="s">
        <v>5</v>
      </c>
      <c r="AP8" s="394" t="s">
        <v>5</v>
      </c>
      <c r="AQ8" s="202" t="s">
        <v>5</v>
      </c>
      <c r="AR8" s="394" t="s">
        <v>5</v>
      </c>
      <c r="AS8" s="202" t="s">
        <v>5</v>
      </c>
      <c r="AT8" s="394" t="s">
        <v>5</v>
      </c>
      <c r="AU8" s="202" t="s">
        <v>5</v>
      </c>
      <c r="AV8" s="394" t="s">
        <v>5</v>
      </c>
      <c r="AW8" s="394" t="s">
        <v>5</v>
      </c>
      <c r="AX8" s="394" t="s">
        <v>5</v>
      </c>
      <c r="AY8" s="202" t="s">
        <v>5</v>
      </c>
      <c r="AZ8" s="394" t="s">
        <v>5</v>
      </c>
      <c r="BA8" s="394" t="s">
        <v>5</v>
      </c>
      <c r="BB8" s="202" t="s">
        <v>5</v>
      </c>
      <c r="BC8" s="394" t="s">
        <v>5</v>
      </c>
      <c r="BD8" s="202" t="s">
        <v>5</v>
      </c>
      <c r="BE8" s="202" t="s">
        <v>5</v>
      </c>
      <c r="BF8" s="202" t="s">
        <v>5</v>
      </c>
      <c r="BG8" s="394" t="s">
        <v>5</v>
      </c>
      <c r="BH8" s="202" t="s">
        <v>5</v>
      </c>
      <c r="BI8" s="394" t="s">
        <v>5</v>
      </c>
      <c r="BJ8" s="394" t="s">
        <v>5</v>
      </c>
      <c r="BK8" s="394" t="s">
        <v>5</v>
      </c>
      <c r="BL8" s="394" t="s">
        <v>5</v>
      </c>
      <c r="BM8" s="394" t="s">
        <v>5</v>
      </c>
      <c r="BN8" s="394" t="s">
        <v>5</v>
      </c>
      <c r="BO8" s="394" t="s">
        <v>5</v>
      </c>
      <c r="BP8" s="394" t="s">
        <v>5</v>
      </c>
      <c r="BQ8" s="394" t="s">
        <v>5</v>
      </c>
      <c r="BR8" s="195" t="str">
        <f>"ANTEPRIMA"&amp;descrittive_A!AG48&amp;"    RIMANENTI CARATTERI: "&amp;descrittive_A!$J$31&amp;" / RIGHE: "&amp;INT(descrittive_A!$J$31/36)</f>
        <v>ANTEPRIMA                                        RIMANENTI CARATTERI: 468 / RIGHE: 13</v>
      </c>
      <c r="BS8" s="196" t="str">
        <f>"ANTEPRIMA"&amp;descrittive_B!AG48&amp;"    RIMANENTI CARATTERI: "&amp;descrittive_B!$J$31&amp;" / RIGHE: "&amp;INT(descrittive_B!$J$31/36)</f>
        <v>ANTEPRIMA                                        RIMANENTI CARATTERI: 468 / RIGHE: 13</v>
      </c>
      <c r="BT8" s="387"/>
    </row>
    <row r="9" spans="1:76" s="399" customFormat="1" ht="174.75" customHeight="1" thickBot="1" x14ac:dyDescent="0.3">
      <c r="A9" s="447"/>
      <c r="B9" s="443"/>
      <c r="C9" s="280" t="str">
        <f>STRINGA!B3</f>
        <v>II</v>
      </c>
      <c r="D9" s="395" t="str">
        <f t="shared" ref="D9" si="1">LEFT(D7,2)&amp;"/"&amp;MID(D7,3,5)&amp;"/"&amp;MID(D7,8,100)</f>
        <v>//</v>
      </c>
      <c r="E9" s="286" t="str">
        <f>STRINGA!D3</f>
        <v xml:space="preserve"> </v>
      </c>
      <c r="F9" s="395" t="str">
        <f>MID(M_ZERI &amp; F7,LEN(M_ZERI &amp; F7)-3,2)&amp;"/"&amp;RIGHT(F7,2)</f>
        <v>00/</v>
      </c>
      <c r="G9" s="395" t="str">
        <f>"e" &amp; STRINGA!F3</f>
        <v xml:space="preserve">e                                   </v>
      </c>
      <c r="H9" s="395" t="str">
        <f>MID(M_ZERI &amp; H7,LEN(M_ZERI &amp; H7)-7,2)&amp;"/"&amp;MID(M_ZERI &amp; H7,LEN(M_ZERI &amp; H7)-5,2)&amp;"/"&amp;RIGHT(H7,4)</f>
        <v>00/00/</v>
      </c>
      <c r="I9" s="395" t="str">
        <f>STRINGA!H3</f>
        <v xml:space="preserve">                                          </v>
      </c>
      <c r="J9" s="395" t="str">
        <f>STRINGA!I3</f>
        <v xml:space="preserve">          </v>
      </c>
      <c r="K9" s="395" t="str">
        <f>STRINGA!J3</f>
        <v xml:space="preserve">                         </v>
      </c>
      <c r="L9" s="396" t="str">
        <f>STRINGA!K3</f>
        <v xml:space="preserve">                                   </v>
      </c>
      <c r="M9" s="397" t="str">
        <f>STRINGA!L3</f>
        <v xml:space="preserve">                                          </v>
      </c>
      <c r="N9" s="396" t="str">
        <f>STRINGA!M3</f>
        <v xml:space="preserve">                                        </v>
      </c>
      <c r="O9" s="225" t="str">
        <f>STRINGA!N3</f>
        <v xml:space="preserve">  </v>
      </c>
      <c r="P9" s="225" t="str">
        <f>STRINGA!O3</f>
        <v xml:space="preserve">  </v>
      </c>
      <c r="Q9" s="395" t="str">
        <f>STRINGA!P3</f>
        <v xml:space="preserve">            </v>
      </c>
      <c r="R9" s="225" t="str">
        <f>STRINGA!Q3</f>
        <v xml:space="preserve">   </v>
      </c>
      <c r="S9" s="225" t="str">
        <f>STRINGA!R3</f>
        <v xml:space="preserve"> </v>
      </c>
      <c r="T9" s="395" t="str">
        <f>STRINGA!S3</f>
        <v>00</v>
      </c>
      <c r="U9" s="395" t="str">
        <f>RIGHT("00000"&amp;LEFT(U7,MAX(LEN(U7)-U$2,0))&amp;","&amp;RIGHT(U7,U$2),U$1+1)</f>
        <v>00000,</v>
      </c>
      <c r="V9" s="395" t="str">
        <f>RIGHT("00000"&amp;LEFT(V7,MAX(LEN(V7)-V$2,0))&amp;","&amp;RIGHT(V7,V$2),V$1+1)</f>
        <v>00000,</v>
      </c>
      <c r="W9" s="225" t="str">
        <f>STRINGA!V3</f>
        <v xml:space="preserve"> </v>
      </c>
      <c r="X9" s="395" t="str">
        <f>STRINGA!W3</f>
        <v>00000</v>
      </c>
      <c r="Y9" s="395" t="str">
        <f>STRINGA!X3</f>
        <v>000</v>
      </c>
      <c r="Z9" s="395" t="str">
        <f>STRINGA!Y3</f>
        <v>0</v>
      </c>
      <c r="AA9" s="395" t="str">
        <f>STRINGA!Z3</f>
        <v>000</v>
      </c>
      <c r="AB9" s="395" t="str">
        <f>STRINGA!AA3</f>
        <v>00000</v>
      </c>
      <c r="AC9" s="395" t="str">
        <f>STRINGA!AB3</f>
        <v>0000</v>
      </c>
      <c r="AD9" s="395" t="str">
        <f>STRINGA!AC3</f>
        <v>0000</v>
      </c>
      <c r="AE9" s="395" t="str">
        <f>STRINGA!AD3</f>
        <v>0000</v>
      </c>
      <c r="AF9" s="395" t="str">
        <f>STRINGA!AE3</f>
        <v>0000</v>
      </c>
      <c r="AG9" s="395" t="str">
        <f>STRINGA!AF3</f>
        <v>0000</v>
      </c>
      <c r="AH9" s="395" t="str">
        <f>STRINGA!AG3</f>
        <v>0000</v>
      </c>
      <c r="AI9" s="395" t="str">
        <f>STRINGA!AH3</f>
        <v>000</v>
      </c>
      <c r="AJ9" s="395" t="str">
        <f>STRINGA!AI3</f>
        <v>000</v>
      </c>
      <c r="AK9" s="395" t="str">
        <f>STRINGA!AJ3</f>
        <v>0</v>
      </c>
      <c r="AL9" s="395" t="str">
        <f>STRINGA!AK3</f>
        <v>00000</v>
      </c>
      <c r="AM9" s="395" t="str">
        <f>STRINGA!AL3</f>
        <v>000000</v>
      </c>
      <c r="AN9" s="395" t="str">
        <f>STRINGA!AM3</f>
        <v>000000</v>
      </c>
      <c r="AO9" s="395" t="str">
        <f>STRINGA!AN3</f>
        <v>00</v>
      </c>
      <c r="AP9" s="395" t="str">
        <f>STRINGA!AO3</f>
        <v>00</v>
      </c>
      <c r="AQ9" s="225" t="str">
        <f>STRINGA!AP3</f>
        <v xml:space="preserve">   </v>
      </c>
      <c r="AR9" s="395" t="str">
        <f>STRINGA!AQ3</f>
        <v xml:space="preserve">       </v>
      </c>
      <c r="AS9" s="225" t="str">
        <f>STRINGA!AR3</f>
        <v xml:space="preserve">                  </v>
      </c>
      <c r="AT9" s="395" t="str">
        <f>STRINGA!AS3</f>
        <v xml:space="preserve">                                    </v>
      </c>
      <c r="AU9" s="225" t="str">
        <f>STRINGA!AT3</f>
        <v xml:space="preserve"> </v>
      </c>
      <c r="AV9" s="395" t="str">
        <f>RIGHT("00000"&amp;LEFT(AV7,MAX(LEN(AV7)-AV$2,0))&amp;","&amp;RIGHT(AV7,AV$2),AV$1+1)</f>
        <v>00000,</v>
      </c>
      <c r="AW9" s="395" t="str">
        <f>STRINGA!AV3</f>
        <v>00000</v>
      </c>
      <c r="AX9" s="395" t="str">
        <f>RIGHT("00000"&amp;LEFT(AX7,MAX(LEN(AX7)-AX$2,0))&amp;","&amp;RIGHT(AX7,AX$2),AX$1+1)</f>
        <v>00000,</v>
      </c>
      <c r="AY9" s="225" t="str">
        <f>STRINGA!AX3</f>
        <v xml:space="preserve"> </v>
      </c>
      <c r="AZ9" s="395" t="str">
        <f>STRINGA!AY3</f>
        <v xml:space="preserve">      </v>
      </c>
      <c r="BA9" s="395" t="str">
        <f>MID(M_ZERI &amp; BA7,LEN(M_ZERI &amp; BA7)-5,2)&amp;"/"&amp;RIGHT(BA7,4)</f>
        <v>00/</v>
      </c>
      <c r="BB9" s="225" t="str">
        <f>STRINGA!BA3</f>
        <v xml:space="preserve"> </v>
      </c>
      <c r="BC9" s="395" t="str">
        <f>STRINGA!BB3</f>
        <v xml:space="preserve">        </v>
      </c>
      <c r="BD9" s="225" t="str">
        <f>STRINGA!BC3</f>
        <v xml:space="preserve"> </v>
      </c>
      <c r="BE9" s="225" t="str">
        <f>STRINGA!BD3</f>
        <v xml:space="preserve"> </v>
      </c>
      <c r="BF9" s="225" t="str">
        <f>STRINGA!BE3</f>
        <v xml:space="preserve">   </v>
      </c>
      <c r="BG9" s="395" t="str">
        <f>STRINGA!BF3</f>
        <v xml:space="preserve">   </v>
      </c>
      <c r="BH9" s="225" t="str">
        <f>STRINGA!BG3</f>
        <v xml:space="preserve"> </v>
      </c>
      <c r="BI9" s="395" t="str">
        <f>RIGHT("00000"&amp;LEFT(BI7,MAX(LEN(BI7)-BI$2,0))&amp;","&amp;RIGHT(BI7,BI$2),BI$1+1)</f>
        <v>0000,</v>
      </c>
      <c r="BJ9" s="395" t="str">
        <f>STRINGA!BI3</f>
        <v>0000</v>
      </c>
      <c r="BK9" s="395" t="str">
        <f>STRINGA!BJ3</f>
        <v>0000</v>
      </c>
      <c r="BL9" s="395" t="str">
        <f>RIGHT("00000"&amp;LEFT(BL7,MAX(LEN(BL7)-BL$2,0))&amp;","&amp;RIGHT(BL7,BL$2),BL$1+1)</f>
        <v>00000,</v>
      </c>
      <c r="BM9" s="395" t="str">
        <f t="shared" ref="BM9:BO9" si="2">RIGHT("00000"&amp;LEFT(BM7,MAX(LEN(BM7)-BM$2,0))&amp;","&amp;RIGHT(BM7,BM$2),BM$1+1)</f>
        <v>00000,</v>
      </c>
      <c r="BN9" s="395" t="str">
        <f t="shared" si="2"/>
        <v>0000,</v>
      </c>
      <c r="BO9" s="395" t="str">
        <f t="shared" si="2"/>
        <v>000,</v>
      </c>
      <c r="BP9" s="395" t="str">
        <f>STRINGA!BO3</f>
        <v xml:space="preserve">                                    </v>
      </c>
      <c r="BQ9" s="395" t="str">
        <f>STRINGA!BP3</f>
        <v xml:space="preserve">                                    </v>
      </c>
      <c r="BR9" s="199" t="str">
        <f>descrittive_A!AN48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BS9" s="199" t="str">
        <f>descrittive_B!AN48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BT9" s="398"/>
    </row>
    <row r="10" spans="1:76" s="390" customFormat="1" ht="168" customHeight="1" x14ac:dyDescent="0.25">
      <c r="A10" s="447"/>
      <c r="B10" s="435" t="s">
        <v>68</v>
      </c>
      <c r="C10" s="276" t="s">
        <v>2556</v>
      </c>
      <c r="D10" s="382"/>
      <c r="E10" s="192"/>
      <c r="F10" s="382"/>
      <c r="G10" s="382"/>
      <c r="H10" s="382"/>
      <c r="I10" s="382"/>
      <c r="J10" s="382"/>
      <c r="K10" s="382"/>
      <c r="L10" s="382"/>
      <c r="M10" s="392"/>
      <c r="N10" s="382"/>
      <c r="O10" s="192"/>
      <c r="P10" s="192"/>
      <c r="Q10" s="382"/>
      <c r="R10" s="192"/>
      <c r="S10" s="192"/>
      <c r="T10" s="382"/>
      <c r="U10" s="382"/>
      <c r="V10" s="382"/>
      <c r="W10" s="19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2"/>
      <c r="AO10" s="382"/>
      <c r="AP10" s="382"/>
      <c r="AQ10" s="192"/>
      <c r="AR10" s="382"/>
      <c r="AS10" s="192"/>
      <c r="AT10" s="382"/>
      <c r="AU10" s="192"/>
      <c r="AV10" s="382"/>
      <c r="AW10" s="382"/>
      <c r="AX10" s="382"/>
      <c r="AY10" s="192"/>
      <c r="AZ10" s="382"/>
      <c r="BA10" s="382"/>
      <c r="BB10" s="192"/>
      <c r="BC10" s="382"/>
      <c r="BD10" s="192"/>
      <c r="BE10" s="192"/>
      <c r="BF10" s="192"/>
      <c r="BG10" s="382"/>
      <c r="BH10" s="192"/>
      <c r="BI10" s="382"/>
      <c r="BJ10" s="382"/>
      <c r="BK10" s="382"/>
      <c r="BL10" s="382"/>
      <c r="BM10" s="382"/>
      <c r="BN10" s="382"/>
      <c r="BO10" s="382"/>
      <c r="BP10" s="382"/>
      <c r="BQ10" s="413"/>
      <c r="BR10" s="369"/>
      <c r="BS10" s="369"/>
      <c r="BT10" s="383"/>
      <c r="BX10" s="384"/>
    </row>
    <row r="11" spans="1:76" s="384" customFormat="1" ht="30" customHeight="1" x14ac:dyDescent="0.25">
      <c r="A11" s="447"/>
      <c r="B11" s="436"/>
      <c r="C11" s="281" t="s">
        <v>5</v>
      </c>
      <c r="D11" s="400" t="s">
        <v>5</v>
      </c>
      <c r="E11" s="203" t="s">
        <v>5</v>
      </c>
      <c r="F11" s="400" t="s">
        <v>5</v>
      </c>
      <c r="G11" s="400" t="s">
        <v>5</v>
      </c>
      <c r="H11" s="400" t="s">
        <v>5</v>
      </c>
      <c r="I11" s="400" t="s">
        <v>5</v>
      </c>
      <c r="J11" s="400" t="s">
        <v>5</v>
      </c>
      <c r="K11" s="400" t="s">
        <v>5</v>
      </c>
      <c r="L11" s="400" t="s">
        <v>5</v>
      </c>
      <c r="M11" s="400" t="s">
        <v>5</v>
      </c>
      <c r="N11" s="400" t="s">
        <v>5</v>
      </c>
      <c r="O11" s="203" t="s">
        <v>5</v>
      </c>
      <c r="P11" s="203" t="s">
        <v>5</v>
      </c>
      <c r="Q11" s="400" t="s">
        <v>5</v>
      </c>
      <c r="R11" s="203" t="s">
        <v>5</v>
      </c>
      <c r="S11" s="203" t="s">
        <v>5</v>
      </c>
      <c r="T11" s="400" t="s">
        <v>5</v>
      </c>
      <c r="U11" s="400" t="s">
        <v>5</v>
      </c>
      <c r="V11" s="400" t="s">
        <v>5</v>
      </c>
      <c r="W11" s="203" t="s">
        <v>5</v>
      </c>
      <c r="X11" s="400" t="s">
        <v>5</v>
      </c>
      <c r="Y11" s="400" t="s">
        <v>5</v>
      </c>
      <c r="Z11" s="400" t="s">
        <v>5</v>
      </c>
      <c r="AA11" s="400" t="s">
        <v>5</v>
      </c>
      <c r="AB11" s="400" t="s">
        <v>5</v>
      </c>
      <c r="AC11" s="400" t="s">
        <v>5</v>
      </c>
      <c r="AD11" s="400" t="s">
        <v>5</v>
      </c>
      <c r="AE11" s="400" t="s">
        <v>5</v>
      </c>
      <c r="AF11" s="400" t="s">
        <v>5</v>
      </c>
      <c r="AG11" s="400" t="s">
        <v>5</v>
      </c>
      <c r="AH11" s="400" t="s">
        <v>5</v>
      </c>
      <c r="AI11" s="400" t="s">
        <v>5</v>
      </c>
      <c r="AJ11" s="400" t="s">
        <v>5</v>
      </c>
      <c r="AK11" s="400" t="s">
        <v>5</v>
      </c>
      <c r="AL11" s="400" t="s">
        <v>5</v>
      </c>
      <c r="AM11" s="400" t="s">
        <v>5</v>
      </c>
      <c r="AN11" s="400" t="s">
        <v>5</v>
      </c>
      <c r="AO11" s="400" t="s">
        <v>5</v>
      </c>
      <c r="AP11" s="400" t="s">
        <v>5</v>
      </c>
      <c r="AQ11" s="203" t="s">
        <v>5</v>
      </c>
      <c r="AR11" s="400" t="s">
        <v>5</v>
      </c>
      <c r="AS11" s="203" t="s">
        <v>5</v>
      </c>
      <c r="AT11" s="400" t="s">
        <v>5</v>
      </c>
      <c r="AU11" s="203" t="s">
        <v>5</v>
      </c>
      <c r="AV11" s="400" t="s">
        <v>5</v>
      </c>
      <c r="AW11" s="400" t="s">
        <v>5</v>
      </c>
      <c r="AX11" s="400" t="s">
        <v>5</v>
      </c>
      <c r="AY11" s="203" t="s">
        <v>5</v>
      </c>
      <c r="AZ11" s="400" t="s">
        <v>5</v>
      </c>
      <c r="BA11" s="400" t="s">
        <v>5</v>
      </c>
      <c r="BB11" s="203" t="s">
        <v>5</v>
      </c>
      <c r="BC11" s="400" t="s">
        <v>5</v>
      </c>
      <c r="BD11" s="203" t="s">
        <v>5</v>
      </c>
      <c r="BE11" s="203" t="s">
        <v>5</v>
      </c>
      <c r="BF11" s="203" t="s">
        <v>5</v>
      </c>
      <c r="BG11" s="400" t="s">
        <v>5</v>
      </c>
      <c r="BH11" s="203" t="s">
        <v>5</v>
      </c>
      <c r="BI11" s="400" t="s">
        <v>5</v>
      </c>
      <c r="BJ11" s="400" t="s">
        <v>5</v>
      </c>
      <c r="BK11" s="400" t="s">
        <v>5</v>
      </c>
      <c r="BL11" s="400" t="s">
        <v>5</v>
      </c>
      <c r="BM11" s="400" t="s">
        <v>5</v>
      </c>
      <c r="BN11" s="400" t="s">
        <v>5</v>
      </c>
      <c r="BO11" s="400" t="s">
        <v>5</v>
      </c>
      <c r="BP11" s="400" t="s">
        <v>5</v>
      </c>
      <c r="BQ11" s="400" t="s">
        <v>5</v>
      </c>
      <c r="BR11" s="197" t="str">
        <f>"ANTEPRIMA"&amp;descrittive_A!AG73&amp;" RIMANENTI CARATTERI: "&amp;descrittive_A!$J$56&amp;" / RIGHE: "&amp;INT(descrittive_A!$J$56/36)</f>
        <v>ANTEPRIMA                                     RIMANENTI CARATTERI: 468 / RIGHE: 13</v>
      </c>
      <c r="BS11" s="197" t="str">
        <f>"ANTEPRIMA"&amp;descrittive_B!AG73&amp;" RIMANENTI CARATTERI: "&amp;descrittive_B!$J$56&amp;" / RIGHE: "&amp;INT(descrittive_B!$J$56/36)</f>
        <v>ANTEPRIMA                                     RIMANENTI CARATTERI: 468 / RIGHE: 13</v>
      </c>
      <c r="BT11" s="387"/>
    </row>
    <row r="12" spans="1:76" s="399" customFormat="1" ht="177.75" customHeight="1" thickBot="1" x14ac:dyDescent="0.3">
      <c r="A12" s="447"/>
      <c r="B12" s="437"/>
      <c r="C12" s="282" t="str">
        <f>STRINGA!B4</f>
        <v>II</v>
      </c>
      <c r="D12" s="401" t="str">
        <f t="shared" ref="D12" si="3">LEFT(D10,2)&amp;"/"&amp;MID(D10,3,5)&amp;"/"&amp;MID(D10,8,100)</f>
        <v>//</v>
      </c>
      <c r="E12" s="287" t="str">
        <f>STRINGA!D4</f>
        <v xml:space="preserve"> </v>
      </c>
      <c r="F12" s="401" t="str">
        <f>MID(M_ZERI &amp; F10,LEN(M_ZERI &amp; F10)-3,2)&amp;"/"&amp;RIGHT(F10,2)</f>
        <v>00/</v>
      </c>
      <c r="G12" s="402" t="str">
        <f>"e" &amp; STRINGA!F4</f>
        <v xml:space="preserve">e                                   </v>
      </c>
      <c r="H12" s="401" t="str">
        <f>MID(M_ZERI &amp; H10,LEN(M_ZERI &amp; H10)-7,2)&amp;"/"&amp;MID(M_ZERI &amp; H10,LEN(M_ZERI &amp; H10)-5,2)&amp;"/"&amp;RIGHT(H10,4)</f>
        <v>00/00/</v>
      </c>
      <c r="I12" s="402" t="str">
        <f>STRINGA!H4</f>
        <v xml:space="preserve">                                          </v>
      </c>
      <c r="J12" s="402" t="str">
        <f>STRINGA!I4</f>
        <v xml:space="preserve">          </v>
      </c>
      <c r="K12" s="402" t="str">
        <f>STRINGA!J4</f>
        <v xml:space="preserve">                         </v>
      </c>
      <c r="L12" s="403" t="str">
        <f>STRINGA!K4</f>
        <v xml:space="preserve">                                   </v>
      </c>
      <c r="M12" s="404" t="str">
        <f>STRINGA!L4</f>
        <v xml:space="preserve">                                          </v>
      </c>
      <c r="N12" s="403" t="str">
        <f>STRINGA!M4</f>
        <v xml:space="preserve">                                        </v>
      </c>
      <c r="O12" s="227" t="str">
        <f>STRINGA!N4</f>
        <v xml:space="preserve">  </v>
      </c>
      <c r="P12" s="227" t="str">
        <f>STRINGA!O4</f>
        <v xml:space="preserve">  </v>
      </c>
      <c r="Q12" s="402" t="str">
        <f>STRINGA!P4</f>
        <v xml:space="preserve">            </v>
      </c>
      <c r="R12" s="227" t="str">
        <f>STRINGA!Q4</f>
        <v xml:space="preserve">   </v>
      </c>
      <c r="S12" s="227" t="str">
        <f>STRINGA!R4</f>
        <v xml:space="preserve"> </v>
      </c>
      <c r="T12" s="402" t="str">
        <f>STRINGA!S4</f>
        <v>00</v>
      </c>
      <c r="U12" s="401" t="str">
        <f>RIGHT("00000"&amp;LEFT(U10,MAX(LEN(U10)-U$2,0))&amp;","&amp;RIGHT(U10,U$2),U$1+1)</f>
        <v>00000,</v>
      </c>
      <c r="V12" s="401" t="str">
        <f>RIGHT("00000"&amp;LEFT(V10,MAX(LEN(V10)-V$2,0))&amp;","&amp;RIGHT(V10,V$2),V$1+1)</f>
        <v>00000,</v>
      </c>
      <c r="W12" s="227" t="str">
        <f>STRINGA!V4</f>
        <v xml:space="preserve"> </v>
      </c>
      <c r="X12" s="402" t="str">
        <f>STRINGA!W4</f>
        <v>00000</v>
      </c>
      <c r="Y12" s="402" t="str">
        <f>STRINGA!X4</f>
        <v>000</v>
      </c>
      <c r="Z12" s="402" t="str">
        <f>STRINGA!Y4</f>
        <v>0</v>
      </c>
      <c r="AA12" s="402" t="str">
        <f>STRINGA!Z4</f>
        <v>000</v>
      </c>
      <c r="AB12" s="402" t="str">
        <f>STRINGA!AA4</f>
        <v>00000</v>
      </c>
      <c r="AC12" s="402" t="str">
        <f>STRINGA!AB4</f>
        <v>0000</v>
      </c>
      <c r="AD12" s="402" t="str">
        <f>STRINGA!AC4</f>
        <v>0000</v>
      </c>
      <c r="AE12" s="402" t="str">
        <f>STRINGA!AD4</f>
        <v>0000</v>
      </c>
      <c r="AF12" s="402" t="str">
        <f>STRINGA!AE4</f>
        <v>0000</v>
      </c>
      <c r="AG12" s="402" t="str">
        <f>STRINGA!AF4</f>
        <v>0000</v>
      </c>
      <c r="AH12" s="402" t="str">
        <f>STRINGA!AG4</f>
        <v>0000</v>
      </c>
      <c r="AI12" s="402" t="str">
        <f>STRINGA!AH4</f>
        <v>000</v>
      </c>
      <c r="AJ12" s="402" t="str">
        <f>STRINGA!AI4</f>
        <v>000</v>
      </c>
      <c r="AK12" s="402" t="str">
        <f>STRINGA!AJ4</f>
        <v>0</v>
      </c>
      <c r="AL12" s="402" t="str">
        <f>STRINGA!AK4</f>
        <v>00000</v>
      </c>
      <c r="AM12" s="402" t="str">
        <f>STRINGA!AL4</f>
        <v>000000</v>
      </c>
      <c r="AN12" s="402" t="str">
        <f>STRINGA!AM4</f>
        <v>000000</v>
      </c>
      <c r="AO12" s="402" t="str">
        <f>STRINGA!AN4</f>
        <v>00</v>
      </c>
      <c r="AP12" s="402" t="str">
        <f>STRINGA!AO4</f>
        <v>00</v>
      </c>
      <c r="AQ12" s="227" t="str">
        <f>STRINGA!AP4</f>
        <v xml:space="preserve">   </v>
      </c>
      <c r="AR12" s="402" t="str">
        <f>STRINGA!AQ4</f>
        <v xml:space="preserve">       </v>
      </c>
      <c r="AS12" s="227" t="str">
        <f>STRINGA!AR4</f>
        <v xml:space="preserve">                  </v>
      </c>
      <c r="AT12" s="402" t="str">
        <f>STRINGA!AS4</f>
        <v xml:space="preserve">                                    </v>
      </c>
      <c r="AU12" s="227" t="str">
        <f>STRINGA!AT4</f>
        <v xml:space="preserve"> </v>
      </c>
      <c r="AV12" s="402" t="str">
        <f>RIGHT("00000"&amp;LEFT(AV10,MAX(LEN(AV10)-AV$2,0))&amp;","&amp;RIGHT(AV10,AV$2),AV$1+1)</f>
        <v>00000,</v>
      </c>
      <c r="AW12" s="402" t="str">
        <f>STRINGA!AV4</f>
        <v>00000</v>
      </c>
      <c r="AX12" s="401" t="str">
        <f>RIGHT("00000"&amp;LEFT(AX10,MAX(LEN(AX10)-AX$2,0))&amp;","&amp;RIGHT(AX10,AX$2),AX$1+1)</f>
        <v>00000,</v>
      </c>
      <c r="AY12" s="227" t="str">
        <f>STRINGA!AX4</f>
        <v xml:space="preserve"> </v>
      </c>
      <c r="AZ12" s="402" t="str">
        <f>STRINGA!AY4</f>
        <v xml:space="preserve">      </v>
      </c>
      <c r="BA12" s="401" t="str">
        <f>MID(M_ZERI &amp; BA10,LEN(M_ZERI &amp; BA10)-5,2)&amp;"/"&amp;RIGHT(BA10,4)</f>
        <v>00/</v>
      </c>
      <c r="BB12" s="227" t="str">
        <f>STRINGA!BA4</f>
        <v xml:space="preserve"> </v>
      </c>
      <c r="BC12" s="402" t="str">
        <f>STRINGA!BB4</f>
        <v xml:space="preserve">        </v>
      </c>
      <c r="BD12" s="227" t="str">
        <f>STRINGA!BC4</f>
        <v xml:space="preserve"> </v>
      </c>
      <c r="BE12" s="227" t="str">
        <f>STRINGA!BD4</f>
        <v xml:space="preserve"> </v>
      </c>
      <c r="BF12" s="227" t="str">
        <f>STRINGA!BE4</f>
        <v xml:space="preserve">   </v>
      </c>
      <c r="BG12" s="402" t="str">
        <f>STRINGA!BF4</f>
        <v xml:space="preserve">   </v>
      </c>
      <c r="BH12" s="227" t="str">
        <f>STRINGA!BG4</f>
        <v xml:space="preserve"> </v>
      </c>
      <c r="BI12" s="401" t="str">
        <f t="shared" ref="BI12" si="4">RIGHT("00000"&amp;LEFT(BI10,MAX(LEN(BI10)-BI$2,0))&amp;","&amp;RIGHT(BI10,BI$2),BI$1+1)</f>
        <v>0000,</v>
      </c>
      <c r="BJ12" s="402" t="str">
        <f>STRINGA!BI4</f>
        <v>0000</v>
      </c>
      <c r="BK12" s="402" t="str">
        <f>STRINGA!BJ4</f>
        <v>0000</v>
      </c>
      <c r="BL12" s="401" t="str">
        <f t="shared" ref="BL12:BO12" si="5">RIGHT("00000"&amp;LEFT(BL10,MAX(LEN(BL10)-BL$2,0))&amp;","&amp;RIGHT(BL10,BL$2),BL$1+1)</f>
        <v>00000,</v>
      </c>
      <c r="BM12" s="401" t="str">
        <f t="shared" si="5"/>
        <v>00000,</v>
      </c>
      <c r="BN12" s="401" t="str">
        <f t="shared" si="5"/>
        <v>0000,</v>
      </c>
      <c r="BO12" s="401" t="str">
        <f t="shared" si="5"/>
        <v>000,</v>
      </c>
      <c r="BP12" s="402" t="str">
        <f>STRINGA!BO4</f>
        <v xml:space="preserve">                                    </v>
      </c>
      <c r="BQ12" s="402" t="str">
        <f>STRINGA!BP4</f>
        <v xml:space="preserve">                                    </v>
      </c>
      <c r="BR12" s="200" t="str">
        <f>descrittive_A!AN73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BS12" s="200" t="str">
        <f>descrittive_B!AN73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BT12" s="398"/>
    </row>
    <row r="13" spans="1:76" s="390" customFormat="1" ht="168" customHeight="1" x14ac:dyDescent="0.25">
      <c r="A13" s="447"/>
      <c r="B13" s="438" t="s">
        <v>69</v>
      </c>
      <c r="C13" s="276" t="s">
        <v>2556</v>
      </c>
      <c r="D13" s="382"/>
      <c r="E13" s="192"/>
      <c r="F13" s="382"/>
      <c r="G13" s="382"/>
      <c r="H13" s="382"/>
      <c r="I13" s="382"/>
      <c r="J13" s="382"/>
      <c r="K13" s="382"/>
      <c r="L13" s="382"/>
      <c r="M13" s="392"/>
      <c r="N13" s="382"/>
      <c r="O13" s="192"/>
      <c r="P13" s="192"/>
      <c r="Q13" s="382"/>
      <c r="R13" s="192"/>
      <c r="S13" s="192"/>
      <c r="T13" s="382"/>
      <c r="U13" s="382"/>
      <c r="V13" s="382"/>
      <c r="W13" s="19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192"/>
      <c r="AR13" s="382"/>
      <c r="AS13" s="192"/>
      <c r="AT13" s="382"/>
      <c r="AU13" s="192"/>
      <c r="AV13" s="382"/>
      <c r="AW13" s="382"/>
      <c r="AX13" s="382"/>
      <c r="AY13" s="192"/>
      <c r="AZ13" s="382"/>
      <c r="BA13" s="382"/>
      <c r="BB13" s="192"/>
      <c r="BC13" s="382"/>
      <c r="BD13" s="192"/>
      <c r="BE13" s="192"/>
      <c r="BF13" s="192"/>
      <c r="BG13" s="382"/>
      <c r="BH13" s="192"/>
      <c r="BI13" s="382"/>
      <c r="BJ13" s="382"/>
      <c r="BK13" s="382"/>
      <c r="BL13" s="382"/>
      <c r="BM13" s="382"/>
      <c r="BN13" s="382"/>
      <c r="BO13" s="382"/>
      <c r="BP13" s="382"/>
      <c r="BQ13" s="413"/>
      <c r="BR13" s="369"/>
      <c r="BS13" s="369"/>
      <c r="BT13" s="383"/>
      <c r="BX13" s="384"/>
    </row>
    <row r="14" spans="1:76" s="384" customFormat="1" ht="30" customHeight="1" x14ac:dyDescent="0.25">
      <c r="A14" s="447"/>
      <c r="B14" s="439"/>
      <c r="C14" s="283" t="s">
        <v>5</v>
      </c>
      <c r="D14" s="405" t="s">
        <v>5</v>
      </c>
      <c r="E14" s="204" t="s">
        <v>5</v>
      </c>
      <c r="F14" s="405" t="s">
        <v>5</v>
      </c>
      <c r="G14" s="405" t="s">
        <v>5</v>
      </c>
      <c r="H14" s="405" t="s">
        <v>5</v>
      </c>
      <c r="I14" s="405" t="s">
        <v>5</v>
      </c>
      <c r="J14" s="405" t="s">
        <v>5</v>
      </c>
      <c r="K14" s="405" t="s">
        <v>5</v>
      </c>
      <c r="L14" s="405" t="s">
        <v>5</v>
      </c>
      <c r="M14" s="405" t="s">
        <v>5</v>
      </c>
      <c r="N14" s="405" t="s">
        <v>5</v>
      </c>
      <c r="O14" s="204" t="s">
        <v>5</v>
      </c>
      <c r="P14" s="204" t="s">
        <v>5</v>
      </c>
      <c r="Q14" s="405" t="s">
        <v>5</v>
      </c>
      <c r="R14" s="204" t="s">
        <v>5</v>
      </c>
      <c r="S14" s="204" t="s">
        <v>5</v>
      </c>
      <c r="T14" s="405" t="s">
        <v>5</v>
      </c>
      <c r="U14" s="405" t="s">
        <v>5</v>
      </c>
      <c r="V14" s="405" t="s">
        <v>5</v>
      </c>
      <c r="W14" s="204" t="s">
        <v>5</v>
      </c>
      <c r="X14" s="405" t="s">
        <v>5</v>
      </c>
      <c r="Y14" s="405" t="s">
        <v>5</v>
      </c>
      <c r="Z14" s="405" t="s">
        <v>5</v>
      </c>
      <c r="AA14" s="405" t="s">
        <v>5</v>
      </c>
      <c r="AB14" s="405" t="s">
        <v>5</v>
      </c>
      <c r="AC14" s="405" t="s">
        <v>5</v>
      </c>
      <c r="AD14" s="405" t="s">
        <v>5</v>
      </c>
      <c r="AE14" s="405" t="s">
        <v>5</v>
      </c>
      <c r="AF14" s="405" t="s">
        <v>5</v>
      </c>
      <c r="AG14" s="405" t="s">
        <v>5</v>
      </c>
      <c r="AH14" s="405" t="s">
        <v>5</v>
      </c>
      <c r="AI14" s="405" t="s">
        <v>5</v>
      </c>
      <c r="AJ14" s="405" t="s">
        <v>5</v>
      </c>
      <c r="AK14" s="405" t="s">
        <v>5</v>
      </c>
      <c r="AL14" s="405" t="s">
        <v>5</v>
      </c>
      <c r="AM14" s="405" t="s">
        <v>5</v>
      </c>
      <c r="AN14" s="405" t="s">
        <v>5</v>
      </c>
      <c r="AO14" s="405" t="s">
        <v>5</v>
      </c>
      <c r="AP14" s="405" t="s">
        <v>5</v>
      </c>
      <c r="AQ14" s="204" t="s">
        <v>5</v>
      </c>
      <c r="AR14" s="405" t="s">
        <v>5</v>
      </c>
      <c r="AS14" s="204" t="s">
        <v>5</v>
      </c>
      <c r="AT14" s="405" t="s">
        <v>5</v>
      </c>
      <c r="AU14" s="204" t="s">
        <v>5</v>
      </c>
      <c r="AV14" s="405" t="s">
        <v>5</v>
      </c>
      <c r="AW14" s="405" t="s">
        <v>5</v>
      </c>
      <c r="AX14" s="405" t="s">
        <v>5</v>
      </c>
      <c r="AY14" s="204" t="s">
        <v>5</v>
      </c>
      <c r="AZ14" s="405" t="s">
        <v>5</v>
      </c>
      <c r="BA14" s="405" t="s">
        <v>5</v>
      </c>
      <c r="BB14" s="204" t="s">
        <v>5</v>
      </c>
      <c r="BC14" s="405" t="s">
        <v>5</v>
      </c>
      <c r="BD14" s="204" t="s">
        <v>5</v>
      </c>
      <c r="BE14" s="204" t="s">
        <v>5</v>
      </c>
      <c r="BF14" s="204" t="s">
        <v>5</v>
      </c>
      <c r="BG14" s="405" t="s">
        <v>5</v>
      </c>
      <c r="BH14" s="204" t="s">
        <v>5</v>
      </c>
      <c r="BI14" s="405" t="s">
        <v>5</v>
      </c>
      <c r="BJ14" s="405" t="s">
        <v>5</v>
      </c>
      <c r="BK14" s="405" t="s">
        <v>5</v>
      </c>
      <c r="BL14" s="405" t="s">
        <v>5</v>
      </c>
      <c r="BM14" s="405" t="s">
        <v>5</v>
      </c>
      <c r="BN14" s="405" t="s">
        <v>5</v>
      </c>
      <c r="BO14" s="405" t="s">
        <v>5</v>
      </c>
      <c r="BP14" s="405" t="s">
        <v>5</v>
      </c>
      <c r="BQ14" s="405" t="s">
        <v>5</v>
      </c>
      <c r="BR14" s="198" t="str">
        <f>"ANTEPRIMA"&amp;descrittive_A!AG98&amp;"    RIMANENTI CARATTERI: "&amp;descrittive_A!$J$81&amp;" / RIGHE: "&amp;INT(descrittive_A!$J$81/36)</f>
        <v>ANTEPRIMA                                        RIMANENTI CARATTERI: 468 / RIGHE: 13</v>
      </c>
      <c r="BS14" s="198" t="str">
        <f>"ANTEPRIMA"&amp;descrittive_B!AG98&amp;"    RIMANENTI CARATTERI: "&amp;descrittive_B!$J$81&amp;" / RIGHE: "&amp;INT(descrittive_B!$J$81/36)</f>
        <v>ANTEPRIMA                                        RIMANENTI CARATTERI: 468 / RIGHE: 13</v>
      </c>
      <c r="BT14" s="387"/>
    </row>
    <row r="15" spans="1:76" s="399" customFormat="1" ht="179.25" customHeight="1" thickBot="1" x14ac:dyDescent="0.3">
      <c r="A15" s="447"/>
      <c r="B15" s="440"/>
      <c r="C15" s="284" t="str">
        <f>STRINGA!B5</f>
        <v>II</v>
      </c>
      <c r="D15" s="406" t="str">
        <f t="shared" ref="D15" si="6">LEFT(D13,2)&amp;"/"&amp;MID(D13,3,5)&amp;"/"&amp;MID(D13,8,100)</f>
        <v>//</v>
      </c>
      <c r="E15" s="288" t="str">
        <f>STRINGA!D5</f>
        <v xml:space="preserve"> </v>
      </c>
      <c r="F15" s="406" t="str">
        <f>MID(M_ZERI &amp; F13,LEN(M_ZERI &amp; F13)-3,2)&amp;"/"&amp;RIGHT(F13,2)</f>
        <v>00/</v>
      </c>
      <c r="G15" s="407" t="str">
        <f>"e" &amp; STRINGA!F5</f>
        <v xml:space="preserve">e                                   </v>
      </c>
      <c r="H15" s="406" t="str">
        <f>MID(M_ZERI &amp; H13,LEN(M_ZERI &amp; H13)-7,2)&amp;"/"&amp;MID(M_ZERI &amp; H13,LEN(M_ZERI &amp; H13)-5,2)&amp;"/"&amp;RIGHT(H13,4)</f>
        <v>00/00/</v>
      </c>
      <c r="I15" s="407" t="str">
        <f>STRINGA!H5</f>
        <v xml:space="preserve">                                          </v>
      </c>
      <c r="J15" s="407" t="str">
        <f>STRINGA!I5</f>
        <v xml:space="preserve">          </v>
      </c>
      <c r="K15" s="407" t="str">
        <f>STRINGA!J5</f>
        <v xml:space="preserve">                         </v>
      </c>
      <c r="L15" s="408" t="str">
        <f>STRINGA!K5</f>
        <v xml:space="preserve">                                   </v>
      </c>
      <c r="M15" s="409" t="str">
        <f>STRINGA!L5</f>
        <v xml:space="preserve">                                          </v>
      </c>
      <c r="N15" s="408" t="str">
        <f>STRINGA!M5</f>
        <v xml:space="preserve">                                        </v>
      </c>
      <c r="O15" s="226" t="str">
        <f>STRINGA!N5</f>
        <v xml:space="preserve">  </v>
      </c>
      <c r="P15" s="226" t="str">
        <f>STRINGA!O5</f>
        <v xml:space="preserve">  </v>
      </c>
      <c r="Q15" s="407" t="str">
        <f>STRINGA!P5</f>
        <v xml:space="preserve">            </v>
      </c>
      <c r="R15" s="226" t="str">
        <f>STRINGA!Q5</f>
        <v xml:space="preserve">   </v>
      </c>
      <c r="S15" s="226" t="str">
        <f>STRINGA!R5</f>
        <v xml:space="preserve"> </v>
      </c>
      <c r="T15" s="407" t="str">
        <f>STRINGA!S5</f>
        <v>00</v>
      </c>
      <c r="U15" s="406" t="str">
        <f>RIGHT("00000"&amp;LEFT(U13,MAX(LEN(U13)-U$2,0))&amp;","&amp;RIGHT(U13,U$2),U$1+1)</f>
        <v>00000,</v>
      </c>
      <c r="V15" s="406" t="str">
        <f>RIGHT("00000"&amp;LEFT(V13,MAX(LEN(V13)-V$2,0))&amp;","&amp;RIGHT(V13,V$2),V$1+1)</f>
        <v>00000,</v>
      </c>
      <c r="W15" s="226" t="str">
        <f>STRINGA!V5</f>
        <v xml:space="preserve"> </v>
      </c>
      <c r="X15" s="407" t="str">
        <f>STRINGA!W5</f>
        <v>00000</v>
      </c>
      <c r="Y15" s="407" t="str">
        <f>STRINGA!X5</f>
        <v>000</v>
      </c>
      <c r="Z15" s="407" t="str">
        <f>STRINGA!Y5</f>
        <v>0</v>
      </c>
      <c r="AA15" s="407" t="str">
        <f>STRINGA!Z5</f>
        <v>000</v>
      </c>
      <c r="AB15" s="407" t="str">
        <f>STRINGA!AA5</f>
        <v>00000</v>
      </c>
      <c r="AC15" s="407" t="str">
        <f>STRINGA!AB5</f>
        <v>0000</v>
      </c>
      <c r="AD15" s="407" t="str">
        <f>STRINGA!AC5</f>
        <v>0000</v>
      </c>
      <c r="AE15" s="407" t="str">
        <f>STRINGA!AD5</f>
        <v>0000</v>
      </c>
      <c r="AF15" s="407" t="str">
        <f>STRINGA!AE5</f>
        <v>0000</v>
      </c>
      <c r="AG15" s="407" t="str">
        <f>STRINGA!AF5</f>
        <v>0000</v>
      </c>
      <c r="AH15" s="407" t="str">
        <f>STRINGA!AG5</f>
        <v>0000</v>
      </c>
      <c r="AI15" s="407" t="str">
        <f>STRINGA!AH5</f>
        <v>000</v>
      </c>
      <c r="AJ15" s="407" t="str">
        <f>STRINGA!AI5</f>
        <v>000</v>
      </c>
      <c r="AK15" s="407" t="str">
        <f>STRINGA!AJ5</f>
        <v>0</v>
      </c>
      <c r="AL15" s="407" t="str">
        <f>STRINGA!AK5</f>
        <v>00000</v>
      </c>
      <c r="AM15" s="407" t="str">
        <f>STRINGA!AL5</f>
        <v>000000</v>
      </c>
      <c r="AN15" s="407" t="str">
        <f>STRINGA!AM5</f>
        <v>000000</v>
      </c>
      <c r="AO15" s="407" t="str">
        <f>STRINGA!AN5</f>
        <v>00</v>
      </c>
      <c r="AP15" s="407" t="str">
        <f>STRINGA!AO5</f>
        <v>00</v>
      </c>
      <c r="AQ15" s="226" t="str">
        <f>STRINGA!AP5</f>
        <v xml:space="preserve">   </v>
      </c>
      <c r="AR15" s="407" t="str">
        <f>STRINGA!AQ5</f>
        <v xml:space="preserve">       </v>
      </c>
      <c r="AS15" s="226" t="str">
        <f>STRINGA!AR5</f>
        <v xml:space="preserve">                  </v>
      </c>
      <c r="AT15" s="407" t="str">
        <f>STRINGA!AS5</f>
        <v xml:space="preserve">                                    </v>
      </c>
      <c r="AU15" s="226" t="str">
        <f>STRINGA!AT5</f>
        <v xml:space="preserve"> </v>
      </c>
      <c r="AV15" s="407" t="str">
        <f>RIGHT("00000"&amp;LEFT(AV13,MAX(LEN(AV13)-AV$2,0))&amp;","&amp;RIGHT(AV13,AV$2),AV$1+1)</f>
        <v>00000,</v>
      </c>
      <c r="AW15" s="407" t="str">
        <f>STRINGA!AV5</f>
        <v>00000</v>
      </c>
      <c r="AX15" s="406" t="str">
        <f>RIGHT("00000"&amp;LEFT(AX13,MAX(LEN(AX13)-AX$2,0))&amp;","&amp;RIGHT(AX13,AX$2),AX$1+1)</f>
        <v>00000,</v>
      </c>
      <c r="AY15" s="226" t="str">
        <f>STRINGA!AX5</f>
        <v xml:space="preserve"> </v>
      </c>
      <c r="AZ15" s="407" t="str">
        <f>STRINGA!AY5</f>
        <v xml:space="preserve">      </v>
      </c>
      <c r="BA15" s="406" t="str">
        <f>MID(M_ZERI &amp; BA13,LEN(M_ZERI &amp; BA13)-5,2)&amp;"/"&amp;RIGHT(BA13,4)</f>
        <v>00/</v>
      </c>
      <c r="BB15" s="226" t="str">
        <f>STRINGA!BA5</f>
        <v xml:space="preserve"> </v>
      </c>
      <c r="BC15" s="407" t="str">
        <f>STRINGA!BB5</f>
        <v xml:space="preserve">        </v>
      </c>
      <c r="BD15" s="226" t="str">
        <f>STRINGA!BC5</f>
        <v xml:space="preserve"> </v>
      </c>
      <c r="BE15" s="226" t="str">
        <f>STRINGA!BD5</f>
        <v xml:space="preserve"> </v>
      </c>
      <c r="BF15" s="226" t="str">
        <f>STRINGA!BE5</f>
        <v xml:space="preserve">   </v>
      </c>
      <c r="BG15" s="407" t="str">
        <f>STRINGA!BF5</f>
        <v xml:space="preserve">   </v>
      </c>
      <c r="BH15" s="226" t="str">
        <f>STRINGA!BG5</f>
        <v xml:space="preserve"> </v>
      </c>
      <c r="BI15" s="406" t="str">
        <f t="shared" ref="BI15" si="7">RIGHT("00000"&amp;LEFT(BI13,MAX(LEN(BI13)-BI$2,0))&amp;","&amp;RIGHT(BI13,BI$2),BI$1+1)</f>
        <v>0000,</v>
      </c>
      <c r="BJ15" s="407" t="str">
        <f>STRINGA!BI5</f>
        <v>0000</v>
      </c>
      <c r="BK15" s="407" t="str">
        <f>STRINGA!BJ5</f>
        <v>0000</v>
      </c>
      <c r="BL15" s="406" t="str">
        <f t="shared" ref="BL15:BO15" si="8">RIGHT("00000"&amp;LEFT(BL13,MAX(LEN(BL13)-BL$2,0))&amp;","&amp;RIGHT(BL13,BL$2),BL$1+1)</f>
        <v>00000,</v>
      </c>
      <c r="BM15" s="406" t="str">
        <f t="shared" si="8"/>
        <v>00000,</v>
      </c>
      <c r="BN15" s="406" t="str">
        <f t="shared" si="8"/>
        <v>0000,</v>
      </c>
      <c r="BO15" s="406" t="str">
        <f t="shared" si="8"/>
        <v>000,</v>
      </c>
      <c r="BP15" s="407" t="str">
        <f>STRINGA!BO5</f>
        <v xml:space="preserve">                                    </v>
      </c>
      <c r="BQ15" s="407" t="str">
        <f>STRINGA!BP5</f>
        <v xml:space="preserve">                                    </v>
      </c>
      <c r="BR15" s="201" t="str">
        <f>descrittive_A!AN98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BS15" s="201" t="str">
        <f>descrittive_B!AN98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BT15" s="398"/>
    </row>
    <row r="16" spans="1:76" ht="408.75" customHeight="1" x14ac:dyDescent="0.25">
      <c r="A16" s="376"/>
      <c r="B16" s="376"/>
      <c r="C16" s="410"/>
      <c r="D16" s="410"/>
      <c r="E16" s="410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H16" s="376"/>
      <c r="BI16" s="376"/>
      <c r="BJ16" s="376"/>
      <c r="BK16" s="376"/>
      <c r="BL16" s="376"/>
      <c r="BM16" s="376"/>
      <c r="BN16" s="376"/>
      <c r="BO16" s="376"/>
      <c r="BP16" s="376"/>
      <c r="BQ16" s="376"/>
      <c r="BR16" s="376"/>
      <c r="BS16" s="376"/>
      <c r="BT16" s="376"/>
    </row>
  </sheetData>
  <sheetProtection password="F972" sheet="1" objects="1" scenarios="1" selectLockedCells="1"/>
  <dataConsolidate/>
  <mergeCells count="6">
    <mergeCell ref="A1:A2"/>
    <mergeCell ref="B10:B12"/>
    <mergeCell ref="B13:B15"/>
    <mergeCell ref="B7:B9"/>
    <mergeCell ref="B4:B6"/>
    <mergeCell ref="A4:A15"/>
  </mergeCells>
  <conditionalFormatting sqref="D13 BI13:BQ13 BG13 BC13 AZ13:BA13 AV13:AX13 AT13 AR13 X13:AP13 T13:V13 Q13 F13:N13">
    <cfRule type="expression" dxfId="8" priority="45">
      <formula>LEN(D13)&gt;D$1</formula>
    </cfRule>
  </conditionalFormatting>
  <conditionalFormatting sqref="D7 BI7:BQ7 BG7 BC7 AZ7:BA7 AV7:AX7 AT7 AR7 X7:AP7 T7:V7 Q7 F7:N7">
    <cfRule type="expression" dxfId="7" priority="42">
      <formula>LEN(D7)&gt;D$1</formula>
    </cfRule>
  </conditionalFormatting>
  <conditionalFormatting sqref="D10 BI10:BQ10 BG10 BC10 AZ10:BA10 AV10:AX10 AT10 AR10 X10:AP10 T10:V10 Q10 F10:N10">
    <cfRule type="expression" dxfId="6" priority="43">
      <formula>LEN(D10)&gt;D$1</formula>
    </cfRule>
  </conditionalFormatting>
  <conditionalFormatting sqref="D4 BI4:BQ4 BG4 BC4 AZ4:BA4 AV4:AX4 AT4 AR4 X4:AP4 T4:V4 Q4 F4:N4">
    <cfRule type="expression" dxfId="5" priority="41">
      <formula>LEN(D4)&gt;D$1</formula>
    </cfRule>
  </conditionalFormatting>
  <conditionalFormatting sqref="BR5:BS6">
    <cfRule type="expression" dxfId="4" priority="8">
      <formula>IF(OR(IFERROR(FIND("ERRORE",BR$5)&gt;0,FALSE),IFERROR(FIND("CARATTERI: -",BR$5)&gt;0,FALSE)),TRUE,FALSE)</formula>
    </cfRule>
  </conditionalFormatting>
  <conditionalFormatting sqref="BR8:BS9">
    <cfRule type="expression" dxfId="3" priority="9">
      <formula>IF(OR(IFERROR(FIND("ERRORE",BR$8)&gt;0,FALSE),IFERROR(FIND("CARATTERI: -",BR$8)&gt;0,FALSE)),TRUE,FALSE)</formula>
    </cfRule>
  </conditionalFormatting>
  <conditionalFormatting sqref="BR11:BS12">
    <cfRule type="expression" dxfId="2" priority="10">
      <formula>IF(OR(IFERROR(FIND("ERRORE",BR$11)&gt;0,FALSE),IFERROR(FIND("CARATTERI: -",BR$11)&gt;0,FALSE)),TRUE,FALSE)</formula>
    </cfRule>
  </conditionalFormatting>
  <conditionalFormatting sqref="BR14:BS15">
    <cfRule type="expression" dxfId="1" priority="11">
      <formula>IF(OR(IFERROR(FIND("ERRORE",BR$14)&gt;0,FALSE),IFERROR(FIND("CARATTERI: -",BR$14)&gt;0,FALSE)),TRUE,FALSE)</formula>
    </cfRule>
  </conditionalFormatting>
  <dataValidations xWindow="1375" yWindow="540" count="37">
    <dataValidation allowBlank="1" showInputMessage="1" showErrorMessage="1" promptTitle="Suggerimento:" prompt="Num caratteri=0-35_x000a_(max 35)" sqref="AE4 AG4:AH4 Y4"/>
    <dataValidation allowBlank="1" showInputMessage="1" showErrorMessage="1" promptTitle="Suggerimento:" prompt="(max 35 caratteri)" sqref="L4 L13 L7 L10"/>
    <dataValidation allowBlank="1" showInputMessage="1" showErrorMessage="1" promptTitle="Suggerimento:" prompt="Inserire denominazione esatta o codice corrispondente_x000a_(max 42 caratteri)" sqref="M4 M13 M7 M10"/>
    <dataValidation allowBlank="1" showInputMessage="1" showErrorMessage="1" promptTitle="Suggerimento:" prompt="(max 12 caratteri)" sqref="Q4 Q13 Q7 Q10"/>
    <dataValidation allowBlank="1" showInputMessage="1" showErrorMessage="1" promptTitle="Suggerimento:" prompt="(max 2 caratteri)" sqref="T4 T13 T7 T10"/>
    <dataValidation allowBlank="1" showInputMessage="1" showErrorMessage="1" promptTitle="Suggerimento:" prompt="Max 5 caratteri, senza virgola (12345 =&gt; 123,45)" sqref="V4 V7 V10 V13"/>
    <dataValidation allowBlank="1" showInputMessage="1" showErrorMessage="1" promptTitle="Suggerimento:" prompt="Max 7 caratteri, senza virgola (159800 =&gt; 1598,00 cm3)" sqref="U10 U13 U7 U4"/>
    <dataValidation allowBlank="1" showInputMessage="1" showErrorMessage="1" promptTitle="Suggerimento:" prompt="Giri motore a potenza massima_x000a_(max 5 caratteri numerici)" sqref="X4 X13 X7 X10"/>
    <dataValidation allowBlank="1" showInputMessage="1" showErrorMessage="1" promptTitle="Suggerimento:" prompt="(max 3 caratteri numerici)" sqref="AV13 Y13 Y7 AV4 AV7 Y10 AV10"/>
    <dataValidation allowBlank="1" showInputMessage="1" showErrorMessage="1" promptTitle="Suggerimento:" prompt="(max 5 caratteri numerici)" sqref="AB13 AL13 AL4 AB4 AB10 AB7 AL7 AL10 AW7:AX7 AW10:AX10 AW13:AX13 AW4:AX4 BL4:BM4 BL7:BM7 BL10:BM10 BL13:BM13"/>
    <dataValidation allowBlank="1" showInputMessage="1" showErrorMessage="1" promptTitle="Suggerimento:" prompt="(max 4 caratteri numerici)" sqref="AC10:AH10 AC13:AH13 AC7:AH7 AC4:AD4 AF4 BJ13:BK13 BJ10:BK10 BJ7:BK7 BJ4:BK4 BN4 BN7 BN10 BN13"/>
    <dataValidation allowBlank="1" showInputMessage="1" showErrorMessage="1" promptTitle="Suggerimento:" prompt="(max 6 caratteri numerici)" sqref="AM4:AN4 AM7:AN7 AM10:AN10 AM13:AN13"/>
    <dataValidation allowBlank="1" showInputMessage="1" showErrorMessage="1" promptTitle="Suggerimento:" prompt="(max 2 caratteri numerici)" sqref="AO4:AP4 AO7:AP7 AO10:AP10 AO13:AP13"/>
    <dataValidation allowBlank="1" showInputMessage="1" showErrorMessage="1" promptTitle="Suggerimento:" prompt="Inserire denominazione esatta o codice corrispondente_x000a_(max 42 caratteri alfanumerici)" sqref="I4 I13 I7 I10"/>
    <dataValidation allowBlank="1" showInputMessage="1" showErrorMessage="1" promptTitle="Suggerimento:" prompt="(max 42 caratteri)" sqref="J4 J7 J10 J13"/>
    <dataValidation allowBlank="1" showInputMessage="1" showErrorMessage="1" promptTitle="Suggerimento:" prompt="Facoltativo_x000a_(max 35 caratteri alfanumerici)" sqref="G4 G7 G10 G13"/>
    <dataValidation allowBlank="1" showInputMessage="1" showErrorMessage="1" promptTitle="Suggerimento:" prompt="Formato mmaa_x000a_(4 caratteri)_x000a_(esempio: &quot;0320&quot; per Marzo 2020)_x000a_" sqref="F4 F7 F10 F13"/>
    <dataValidation type="list" allowBlank="1" showInputMessage="1" showErrorMessage="1" promptTitle="Elenco:" prompt="Scegli da elenco" sqref="S8:S9 S14:S15 S11:S12">
      <formula1>$AH$6:$AH$8</formula1>
    </dataValidation>
    <dataValidation allowBlank="1" showInputMessage="1" showErrorMessage="1" promptTitle="Suggerimento:" prompt="(max 36 caratteri alfanumerici)" sqref="AT4 AT7 AT10 AT13"/>
    <dataValidation allowBlank="1" showInputMessage="1" showErrorMessage="1" promptTitle="Suggerimento:" prompt="Formato mmaaa_x000a_Inserire 032020 per Marzo 2020_x000a_(max 6 caratteri numerici)" sqref="BA4 BA7 BA10 BA13"/>
    <dataValidation allowBlank="1" showInputMessage="1" showErrorMessage="1" promptTitle="Suggerimento:" prompt="(max 8 caratteri alfanumerici)" sqref="BC4 BC7 BC10 BC13"/>
    <dataValidation allowBlank="1" showInputMessage="1" showErrorMessage="1" promptTitle="Suggerimento:" prompt="(max 6 caratteri alfanumerici)" sqref="AZ4 AZ7 AZ10 AZ13"/>
    <dataValidation allowBlank="1" showInputMessage="1" showErrorMessage="1" promptTitle="Suggerimento:" prompt="(max 3 caratteri)" sqref="BG4 BG7 BG10 BG13"/>
    <dataValidation errorStyle="warning" allowBlank="1" showInputMessage="1" showErrorMessage="1" errorTitle="Avviso:" error="Stai inserendo un caratteri non numerici" promptTitle="Suggerimento:" prompt="(max 4 caratteri numerici)" sqref="BI4 BI7 BI10 BI13"/>
    <dataValidation type="textLength" errorStyle="warning" operator="lessThanOrEqual" allowBlank="1" showInputMessage="1" showErrorMessage="1" errorTitle="Avviso:" error="Stai inserendo un testo più lungo di quanto ammesso." promptTitle="Suggerimento:" prompt="(max 36 caratteri alfanumerici)" sqref="BP4 BP7 BP10 BP13">
      <formula1>BP1</formula1>
    </dataValidation>
    <dataValidation type="textLength" errorStyle="warning" operator="lessThanOrEqual" allowBlank="1" showInputMessage="1" showErrorMessage="1" errorTitle="Avviso:" error="Stai inserendo un testo più lungo di quanto ammesso." promptTitle="Suggerimento:" prompt="(max 36 caratteri alfanumerici)" sqref="BQ13 BQ10 BQ4 BQ7">
      <formula1>BQ1048574</formula1>
    </dataValidation>
    <dataValidation allowBlank="1" showInputMessage="1" showErrorMessage="1" promptTitle="Suggerimento:" prompt="Facoltativo_x000a_Formato ggmmaaaa_x000a_(8 caratteri numerici)_x000a_(esempio: &quot;13012020&quot; per 13/01/2020)" sqref="H4 H7 H10 H13"/>
    <dataValidation allowBlank="1" showInputMessage="1" showErrorMessage="1" promptTitle="Suggerimento:" prompt="Facoltativo_x000a_(max 25 caratteri)" sqref="K4 K7 K10 K13"/>
    <dataValidation allowBlank="1" showInputMessage="1" showErrorMessage="1" promptTitle="Suggerimento:" prompt="Facoltativo_x000a_Inserire denominazione esatta o codice corrispondente_x000a_(max 40 caratteri)" sqref="N4 N7 N10 N13"/>
    <dataValidation allowBlank="1" showInputMessage="1" showErrorMessage="1" promptTitle="Suggerimento:" prompt="Facoltativo_x000a_(max 7 caratteri numerici)" sqref="AR13 AR7 AR10"/>
    <dataValidation allowBlank="1" showInputMessage="1" showErrorMessage="1" promptTitle="Suggerimento:" prompt="Coefficiente attenuazione opacità fumi_x000a_(max 3 caratteri numerici)" sqref="BO4 BO7 BO13 BO10"/>
    <dataValidation allowBlank="1" showInputMessage="1" showErrorMessage="1" promptTitle="Suggerimento:" prompt="Facoltativo_x000a_Formato 1/10_x000a_(max 7 caratteri numerici)" sqref="AR4"/>
    <dataValidation allowBlank="1" showInputMessage="1" showErrorMessage="1" promptTitle="Suggerimento:" prompt="Incluso conducente_x000a_(max 1 carattere numerico)" sqref="AK4 AK7 AK10 AK13"/>
    <dataValidation allowBlank="1" showInputMessage="1" showErrorMessage="1" promptTitle="Suggerimento:" prompt="Esclusi conducente e posti di servizio_x000a_(max 3 caratteri numerici)" sqref="AI4:AJ4 AI7:AJ7 AI10:AJ10 AI13:AJ13"/>
    <dataValidation allowBlank="1" showInputMessage="1" showErrorMessage="1" promptTitle="Suggerimento:" prompt="Indicare tutti i posti anteriori, incluso conducente_x000a_(max 1 carattere numerico)" sqref="Z4 Z7 Z10 Z13"/>
    <dataValidation allowBlank="1" showInputMessage="1" showErrorMessage="1" promptTitle="Suggerimento:" prompt="Includere conducente e servizio._x000a_(max 3 caratteri numerici)" sqref="AA4 AA7 AA10 AA13"/>
    <dataValidation allowBlank="1" showInputMessage="1" showErrorMessage="1" promptTitle="Suggerimento:" prompt="(max 16 caratteri alfanumerici)_x000a_(esempio: &quot;eu1234macpbs/20&quot;)" sqref="D4 D7 D10 D13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375" yWindow="540" count="24">
        <x14:dataValidation type="list" allowBlank="1" showInputMessage="1" showErrorMessage="1" promptTitle="Elenco:" prompt="Scegliere dall'elenco">
          <x14:formula1>
            <xm:f>ELENCHI!$D$26:$D$40</xm:f>
          </x14:formula1>
          <xm:sqref>E4 E10 E7 E13</xm:sqref>
        </x14:dataValidation>
        <x14:dataValidation type="list" errorStyle="warning" allowBlank="1" showInputMessage="1" showErrorMessage="1" errorTitle="Avviso" error="Stai inserendo un codice non standard" promptTitle="Elenco:" prompt="Inserire da elenco">
          <x14:formula1>
            <xm:f>ELENCHI!$BC$26:$BC$440</xm:f>
          </x14:formula1>
          <xm:sqref>O4 O7 O10 O13</xm:sqref>
        </x14:dataValidation>
        <x14:dataValidation type="list" allowBlank="1" showInputMessage="1" showErrorMessage="1" promptTitle="Elenco:" prompt="Scegli da elenco">
          <x14:formula1>
            <xm:f>ELENCHI!$AD$26:$AD$29</xm:f>
          </x14:formula1>
          <xm:sqref>BE4 BE7 BE10 BE13</xm:sqref>
        </x14:dataValidation>
        <x14:dataValidation type="list" allowBlank="1" showInputMessage="1" showErrorMessage="1" promptTitle="Elenco:" prompt="Scegli da elenco">
          <x14:formula1>
            <xm:f>ELENCHI!$AR$26:$AR$33</xm:f>
          </x14:formula1>
          <xm:sqref>AQ4 AQ7 AQ10 AQ13</xm:sqref>
        </x14:dataValidation>
        <x14:dataValidation type="list" errorStyle="warning" allowBlank="1" showInputMessage="1" showErrorMessage="1" errorTitle="Avviso" error="Stai inserendo un tipo non standard" promptTitle="Elenco:" prompt="Scegli da elenco">
          <x14:formula1>
            <xm:f>ELENCHI!$R$26:$R$28</xm:f>
          </x14:formula1>
          <xm:sqref>AS4 AS7 AS10 AS13</xm:sqref>
        </x14:dataValidation>
        <x14:dataValidation type="list" errorStyle="warning" allowBlank="1" showInputMessage="1" showErrorMessage="1" errorTitle="Avviso" error="Stai scegliendo una opzione non standard" promptTitle="Elenco:" prompt="Scegli da elenco">
          <x14:formula1>
            <xm:f>ELENCHI!$V$26:$V$28</xm:f>
          </x14:formula1>
          <xm:sqref>W4 W7 W10 W13</xm:sqref>
        </x14:dataValidation>
        <x14:dataValidation type="list" allowBlank="1" showInputMessage="1" showErrorMessage="1" promptTitle="Elenco:" prompt="Inserire da elenco">
          <x14:formula1>
            <xm:f>ELENCHI!$CI$26:$CI$30</xm:f>
          </x14:formula1>
          <xm:sqref>AY4 AY7 AY10 AY13</xm:sqref>
        </x14:dataValidation>
        <x14:dataValidation type="list" allowBlank="1" showInputMessage="1" showErrorMessage="1" promptTitle="Elenco:" prompt="Scegli da elenco">
          <x14:formula1>
            <xm:f>ELENCHI!$AH$26:$AH$30</xm:f>
          </x14:formula1>
          <xm:sqref>BD4 BD7 BD10 BD13</xm:sqref>
        </x14:dataValidation>
        <x14:dataValidation type="list" allowBlank="1" showInputMessage="1" showErrorMessage="1" promptTitle="Elenco:" prompt="Scegli da elenco">
          <x14:formula1>
            <xm:f>ELENCHI!$AN$26:$AN$27</xm:f>
          </x14:formula1>
          <xm:sqref>BB4 BB7 BB10 BB13</xm:sqref>
        </x14:dataValidation>
        <x14:dataValidation type="list" allowBlank="1" showInputMessage="1" showErrorMessage="1" promptTitle="Elenco:" prompt="Inserire da elenco">
          <x14:formula1>
            <xm:f>ELENCHI!$H$26:$H$30</xm:f>
          </x14:formula1>
          <xm:sqref>C4 C7 C10 C13</xm:sqref>
        </x14:dataValidation>
        <x14:dataValidation type="list" allowBlank="1" showInputMessage="1" showErrorMessage="1" promptTitle="Elenco:" prompt="Scegli da elenco">
          <x14:formula1>
            <xm:f>ELENCHI!$L$26:$L$42</xm:f>
          </x14:formula1>
          <xm:sqref>R4 R7 R10 R13</xm:sqref>
        </x14:dataValidation>
        <x14:dataValidation type="list" allowBlank="1" showInputMessage="1" showErrorMessage="1" promptTitle="Elenco:" prompt="Scegli da elenco">
          <x14:formula1>
            <xm:f>ELENCHI!$P$26:$P$51</xm:f>
          </x14:formula1>
          <xm:sqref>AU4 AU7 AU10 AU13</xm:sqref>
        </x14:dataValidation>
        <x14:dataValidation type="list" allowBlank="1" showInputMessage="1" showErrorMessage="1" promptTitle="Elenco:" prompt="Inserire da elenco">
          <x14:formula1>
            <xm:f>ELENCHI!$AT$26:$AT$49</xm:f>
          </x14:formula1>
          <xm:sqref>BF4 BF7 BF10 BF13</xm:sqref>
        </x14:dataValidation>
        <x14:dataValidation type="list" allowBlank="1" showInputMessage="1" showErrorMessage="1">
          <x14:formula1>
            <xm:f>ELENCHI!$AJ$26:$AJ$29</xm:f>
          </x14:formula1>
          <xm:sqref>S4 S7 S10 S13</xm:sqref>
        </x14:dataValidation>
        <x14:dataValidation type="list" allowBlank="1" showInputMessage="1" showErrorMessage="1" errorTitle="Avviso" error="Inserire solo valori da elenco" promptTitle="Elenco:" prompt="Inserire da elenco">
          <x14:formula1>
            <xm:f>ELENCHI!$Z$26:$Z$28</xm:f>
          </x14:formula1>
          <xm:sqref>BH4 BH7 BH10 BH13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">
          <x14:formula1>
            <xm:f>IF(descrittive_B!AJ6&gt;=0,TRUE,FALSE)</xm:f>
          </x14:formula1>
          <xm:sqref>BS4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_x000a_NON USARE L'ASTERISCO AD INIZIO RIGA (*) SE NON PER LE ASTERISCATE">
          <x14:formula1>
            <xm:f>IF(descrittive_A!J6&gt;=0,TRUE,FALSE)</xm:f>
          </x14:formula1>
          <xm:sqref>BR4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_x000a_NON USARE L'ASTERISCO AD INIZIO RIGA (*) SE NON PER LE ASTERISCATE">
          <x14:formula1>
            <xm:f>IF(descrittive_A!J31&gt;=0,TRUE,FALSE)</xm:f>
          </x14:formula1>
          <xm:sqref>BR7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_x000a_NON USARE L'ASTERISCO (*) SE NON PER LE ASTERISCATE">
          <x14:formula1>
            <xm:f>IF(descrittive_B!AJ31&gt;=0,TRUE,FALSE)</xm:f>
          </x14:formula1>
          <xm:sqref>BS7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_x000a_NON USARE L'ASTERISCO AD INIZIO RIGA (*) SE NON PER LE ASTERISCATE">
          <x14:formula1>
            <xm:f>IF(descrittive_A!J56&gt;=0,TRUE,FALSE)</xm:f>
          </x14:formula1>
          <xm:sqref>BR10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_x000a_NON USARE L'ASTERISCO (*) SE NON PER LE ASTERISCATE">
          <x14:formula1>
            <xm:f>IF(descrittive_B!AJ56&gt;=0,TRUE,FALSE)</xm:f>
          </x14:formula1>
          <xm:sqref>BS10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_x000a_NON USARE L'ASTERISCO AD INIZIO RIGA (*) SE NON PER LE ASTERISCATE">
          <x14:formula1>
            <xm:f>IF(descrittive_A!J81&gt;=0,TRUE,FALSE)</xm:f>
          </x14:formula1>
          <xm:sqref>BR13</xm:sqref>
        </x14:dataValidation>
        <x14:dataValidation type="custom" errorStyle="warning" operator="lessThanOrEqual" allowBlank="1" showInputMessage="1" showErrorMessage="1" errorTitle="Avviso:" error="Stai inserendo un testo più lungo di quanto ammesso." promptTitle="Suggerimento:" prompt="Inserire caratteri liberi o asteriscate (vedi lista in ELENCHI, inserire una per riga). E' possibile utilizzare spazi o a capo (Alt+Invio) per formattare il testo._x000a_NON USARE L'ASTERISCO (*) SE NON PER LE ASTERISCATE">
          <x14:formula1>
            <xm:f>IF(descrittive_B!AJ81&gt;=0,TRUE,FALSE)</xm:f>
          </x14:formula1>
          <xm:sqref>BS13</xm:sqref>
        </x14:dataValidation>
        <x14:dataValidation type="list" errorStyle="warning" allowBlank="1" showInputMessage="1" showErrorMessage="1" errorTitle="Avviso" error="Stai inserendo un codice non standard" promptTitle="Elenco:" prompt="Inserire da elenco">
          <x14:formula1>
            <xm:f>ELENCHI!$CO$26:$CO$58</xm:f>
          </x14:formula1>
          <xm:sqref>P4 P7 P10 P13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7"/>
  </sheetPr>
  <dimension ref="A1:T67"/>
  <sheetViews>
    <sheetView showGridLines="0" view="pageLayout" zoomScale="115" zoomScaleNormal="100" zoomScaleSheetLayoutView="130" zoomScalePageLayoutView="115" workbookViewId="0">
      <selection activeCell="E2" sqref="E2:G2"/>
    </sheetView>
  </sheetViews>
  <sheetFormatPr defaultColWidth="9.140625" defaultRowHeight="12" x14ac:dyDescent="0.2"/>
  <cols>
    <col min="1" max="1" width="6.140625" style="80" customWidth="1"/>
    <col min="2" max="2" width="4.85546875" style="80" customWidth="1"/>
    <col min="3" max="3" width="1.140625" style="80" customWidth="1"/>
    <col min="4" max="4" width="7" style="80" customWidth="1"/>
    <col min="5" max="5" width="4.28515625" style="80" customWidth="1"/>
    <col min="6" max="6" width="6.140625" style="80" customWidth="1"/>
    <col min="7" max="7" width="6.85546875" style="80" customWidth="1"/>
    <col min="8" max="8" width="7.85546875" style="80" customWidth="1"/>
    <col min="9" max="9" width="6.140625" style="80" customWidth="1"/>
    <col min="10" max="10" width="7" style="80" customWidth="1"/>
    <col min="11" max="11" width="8" style="80" customWidth="1"/>
    <col min="12" max="12" width="3" style="80" customWidth="1"/>
    <col min="13" max="13" width="7.5703125" style="80" customWidth="1"/>
    <col min="14" max="14" width="5.85546875" style="80" customWidth="1"/>
    <col min="15" max="15" width="8" style="80" customWidth="1"/>
    <col min="16" max="16" width="7.85546875" style="80" customWidth="1"/>
    <col min="17" max="17" width="9.140625" style="158" customWidth="1"/>
    <col min="18" max="20" width="9.140625" style="158"/>
    <col min="21" max="16384" width="9.140625" style="80"/>
  </cols>
  <sheetData>
    <row r="1" spans="1:16" ht="15.75" customHeight="1" thickBot="1" x14ac:dyDescent="0.3">
      <c r="A1" s="161" t="s">
        <v>70</v>
      </c>
      <c r="B1" s="149"/>
      <c r="C1" s="149"/>
      <c r="D1" s="149"/>
      <c r="E1" s="150"/>
      <c r="F1" s="150"/>
      <c r="G1" s="150"/>
      <c r="H1" s="79"/>
      <c r="I1" s="448" t="str">
        <f>AUTORE</f>
        <v>Centro Prova Autoveicoli di Milano con sezione di Brescia</v>
      </c>
      <c r="J1" s="449"/>
      <c r="K1" s="449"/>
      <c r="L1" s="449"/>
      <c r="M1" s="449"/>
      <c r="N1" s="308"/>
      <c r="O1" s="309"/>
      <c r="P1" s="310"/>
    </row>
    <row r="2" spans="1:16" ht="12" customHeight="1" x14ac:dyDescent="0.2">
      <c r="A2" s="462" t="s">
        <v>71</v>
      </c>
      <c r="B2" s="463"/>
      <c r="C2" s="463"/>
      <c r="D2" s="464"/>
      <c r="E2" s="471" t="s">
        <v>2537</v>
      </c>
      <c r="F2" s="471"/>
      <c r="G2" s="471"/>
      <c r="H2" s="79"/>
      <c r="I2" s="450"/>
      <c r="J2" s="451"/>
      <c r="K2" s="451"/>
      <c r="L2" s="451"/>
      <c r="M2" s="451"/>
      <c r="N2" s="311"/>
      <c r="O2" s="312"/>
      <c r="P2" s="313"/>
    </row>
    <row r="3" spans="1:16" ht="12" customHeight="1" x14ac:dyDescent="0.2">
      <c r="A3" s="468" t="s">
        <v>72</v>
      </c>
      <c r="B3" s="469"/>
      <c r="C3" s="469"/>
      <c r="D3" s="470"/>
      <c r="E3" s="456" t="str">
        <f>LEFT(E2,1)</f>
        <v>1</v>
      </c>
      <c r="F3" s="457"/>
      <c r="G3" s="458"/>
      <c r="H3" s="79"/>
      <c r="I3" s="450"/>
      <c r="J3" s="451"/>
      <c r="K3" s="451"/>
      <c r="L3" s="451"/>
      <c r="M3" s="451"/>
      <c r="N3" s="311"/>
      <c r="O3" s="312"/>
      <c r="P3" s="313"/>
    </row>
    <row r="4" spans="1:16" ht="12.75" customHeight="1" x14ac:dyDescent="0.25">
      <c r="A4" s="465" t="s">
        <v>73</v>
      </c>
      <c r="B4" s="466"/>
      <c r="C4" s="466"/>
      <c r="D4" s="467"/>
      <c r="E4" s="459" t="str">
        <f ca="1">INDIRECT("STRINGA!A"&amp;$E$3+IMPOSTAZIONI!$B$22)</f>
        <v>Veicolo 1</v>
      </c>
      <c r="F4" s="460"/>
      <c r="G4" s="461"/>
      <c r="H4" s="79"/>
      <c r="I4" s="452"/>
      <c r="J4" s="453"/>
      <c r="K4" s="453"/>
      <c r="L4" s="453"/>
      <c r="M4" s="453"/>
      <c r="N4" s="454" t="str">
        <f>VERSIONE</f>
        <v>v1.5</v>
      </c>
      <c r="O4" s="454"/>
      <c r="P4" s="455"/>
    </row>
    <row r="5" spans="1:16" x14ac:dyDescent="0.3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6" ht="15" thickBot="1" x14ac:dyDescent="0.4">
      <c r="A6" s="151"/>
      <c r="B6" s="151"/>
      <c r="C6" s="151"/>
      <c r="D6" s="151"/>
      <c r="E6" s="151"/>
      <c r="F6" s="151"/>
      <c r="G6" s="151"/>
      <c r="H6" s="151"/>
      <c r="I6" s="155" t="s">
        <v>5</v>
      </c>
      <c r="J6" s="151"/>
      <c r="K6" s="151"/>
      <c r="L6" s="151"/>
      <c r="M6" s="151"/>
      <c r="N6" s="151"/>
      <c r="O6" s="151"/>
      <c r="P6" s="151"/>
    </row>
    <row r="7" spans="1:16" x14ac:dyDescent="0.3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</row>
    <row r="8" spans="1:16" x14ac:dyDescent="0.2">
      <c r="A8" s="85" t="s">
        <v>74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6" x14ac:dyDescent="0.2">
      <c r="A9" s="85" t="s">
        <v>75</v>
      </c>
      <c r="B9" s="86"/>
      <c r="C9" s="86"/>
      <c r="D9" s="86"/>
      <c r="E9" s="88" t="str">
        <f ca="1">INDIRECT("STRINGA!B"&amp;$E$3+IMPOSTAZIONI!$B$22)</f>
        <v>II</v>
      </c>
      <c r="F9" s="89" t="s">
        <v>76</v>
      </c>
      <c r="G9" s="86"/>
      <c r="H9" s="86"/>
      <c r="I9" s="86"/>
      <c r="J9" s="86"/>
      <c r="K9" s="86"/>
      <c r="L9" s="86"/>
      <c r="M9" s="86"/>
      <c r="N9" s="86"/>
      <c r="O9" s="86"/>
      <c r="P9" s="87"/>
    </row>
    <row r="10" spans="1:16" ht="14.1" x14ac:dyDescent="0.3">
      <c r="A10" s="85" t="s">
        <v>77</v>
      </c>
      <c r="B10" s="86"/>
      <c r="C10" s="86"/>
      <c r="D10" s="86"/>
      <c r="E10" s="90" t="str">
        <f ca="1">LEFT(INDIRECT("STRINGA!C"&amp;$E$3+IMPOSTAZIONI!$B$22),2)&amp;"/"&amp;MID(INDIRECT("STRINGA!C"&amp;$E$3+IMPOSTAZIONI!$B$22),3,5)&amp;"/"&amp;MID(INDIRECT("STRINGA!C"&amp;$E$3+IMPOSTAZIONI!$B$22),8,100)</f>
        <v xml:space="preserve">  /     /         </v>
      </c>
      <c r="F10" s="91"/>
      <c r="G10" s="91"/>
      <c r="H10" s="89" t="s">
        <v>78</v>
      </c>
      <c r="I10" s="86"/>
      <c r="J10" s="92" t="str">
        <f ca="1">INDIRECT("STRINGA!D"&amp;$E$3+IMPOSTAZIONI!$B$22)</f>
        <v xml:space="preserve"> </v>
      </c>
      <c r="K10" s="86" t="s">
        <v>79</v>
      </c>
      <c r="L10" s="86"/>
      <c r="M10" s="86"/>
      <c r="N10" s="90" t="str">
        <f ca="1">LEFT(INDIRECT("STRINGA!E"&amp;$E$3+IMPOSTAZIONI!$B$22),2)&amp;"/"&amp;RIGHT(INDIRECT("STRINGA!E"&amp;$E$3+IMPOSTAZIONI!$B$22),"2")</f>
        <v xml:space="preserve">  /  </v>
      </c>
      <c r="O10" s="93"/>
      <c r="P10" s="87"/>
    </row>
    <row r="11" spans="1:16" x14ac:dyDescent="0.2">
      <c r="A11" s="85" t="s">
        <v>80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7"/>
    </row>
    <row r="12" spans="1:16" x14ac:dyDescent="0.3">
      <c r="A12" s="85" t="s">
        <v>81</v>
      </c>
      <c r="B12" s="86"/>
      <c r="C12" s="86"/>
      <c r="D12" s="86"/>
      <c r="E12" s="94" t="str">
        <f ca="1">INDIRECT("STRINGA!F"&amp;$E$3+IMPOSTAZIONI!$B$22)</f>
        <v xml:space="preserve">                                   </v>
      </c>
      <c r="F12" s="91"/>
      <c r="G12" s="91"/>
      <c r="H12" s="91"/>
      <c r="I12" s="91"/>
      <c r="J12" s="91"/>
      <c r="K12" s="93"/>
      <c r="L12" s="86" t="s">
        <v>82</v>
      </c>
      <c r="M12" s="86"/>
      <c r="N12" s="94" t="str">
        <f ca="1">LEFT(INDIRECT("STRINGA!G"&amp;$E$3+IMPOSTAZIONI!$B$22),2)&amp;"/"&amp;MID(INDIRECT("STRINGA!G"&amp;$E$3+IMPOSTAZIONI!$B$22),3,2)&amp;"/"&amp;RIGHT(INDIRECT("STRINGA!G"&amp;$E$3+IMPOSTAZIONI!$B$22),4)</f>
        <v xml:space="preserve">  /  /    </v>
      </c>
      <c r="O12" s="95"/>
      <c r="P12" s="96"/>
    </row>
    <row r="13" spans="1:16" x14ac:dyDescent="0.3">
      <c r="A13" s="85" t="s">
        <v>15</v>
      </c>
      <c r="B13" s="86"/>
      <c r="C13" s="94" t="str">
        <f ca="1">INDIRECT("STRINGA!H"&amp;$E$3+IMPOSTAZIONI!$B$22)</f>
        <v xml:space="preserve">                                          </v>
      </c>
      <c r="D13" s="90"/>
      <c r="E13" s="91"/>
      <c r="F13" s="91"/>
      <c r="G13" s="91"/>
      <c r="H13" s="91"/>
      <c r="I13" s="91"/>
      <c r="J13" s="91"/>
      <c r="K13" s="93"/>
      <c r="L13" s="86" t="s">
        <v>16</v>
      </c>
      <c r="M13" s="86"/>
      <c r="N13" s="94" t="str">
        <f ca="1">INDIRECT("STRINGA!I"&amp;$E$3+IMPOSTAZIONI!$B$22)</f>
        <v xml:space="preserve">          </v>
      </c>
      <c r="O13" s="95"/>
      <c r="P13" s="96"/>
    </row>
    <row r="14" spans="1:16" x14ac:dyDescent="0.3">
      <c r="A14" s="85" t="s">
        <v>17</v>
      </c>
      <c r="B14" s="86"/>
      <c r="C14" s="94" t="str">
        <f ca="1">INDIRECT("STRINGA!J"&amp;$E$3+IMPOSTAZIONI!$B$22)</f>
        <v xml:space="preserve">                         </v>
      </c>
      <c r="D14" s="91"/>
      <c r="E14" s="91"/>
      <c r="F14" s="91"/>
      <c r="G14" s="91"/>
      <c r="H14" s="93"/>
      <c r="I14" s="86" t="s">
        <v>18</v>
      </c>
      <c r="J14" s="86"/>
      <c r="K14" s="94" t="str">
        <f ca="1">INDIRECT("STRINGA!K"&amp;$E$3+IMPOSTAZIONI!$B$22)</f>
        <v xml:space="preserve">                                   </v>
      </c>
      <c r="L14" s="95"/>
      <c r="M14" s="95"/>
      <c r="N14" s="91"/>
      <c r="O14" s="91"/>
      <c r="P14" s="87"/>
    </row>
    <row r="15" spans="1:16" x14ac:dyDescent="0.3">
      <c r="A15" s="85" t="s">
        <v>19</v>
      </c>
      <c r="B15" s="89"/>
      <c r="C15" s="94" t="str">
        <f ca="1">INDIRECT("STRINGA!L"&amp;$E$3+IMPOSTAZIONI!$B$22)</f>
        <v xml:space="preserve">                                          </v>
      </c>
      <c r="D15" s="90"/>
      <c r="E15" s="91"/>
      <c r="F15" s="91"/>
      <c r="G15" s="91"/>
      <c r="H15" s="91"/>
      <c r="I15" s="91"/>
      <c r="J15" s="93"/>
      <c r="K15" s="86"/>
      <c r="L15" s="86"/>
      <c r="M15" s="86"/>
      <c r="N15" s="86"/>
      <c r="O15" s="86"/>
      <c r="P15" s="87"/>
    </row>
    <row r="16" spans="1:16" x14ac:dyDescent="0.3">
      <c r="A16" s="85" t="s">
        <v>83</v>
      </c>
      <c r="B16" s="86"/>
      <c r="C16" s="86"/>
      <c r="D16" s="86"/>
      <c r="E16" s="94" t="str">
        <f ca="1">INDIRECT("STRINGA!M"&amp;$E$3+IMPOSTAZIONI!$B$22)</f>
        <v xml:space="preserve">                                        </v>
      </c>
      <c r="F16" s="79"/>
      <c r="G16" s="91"/>
      <c r="H16" s="91"/>
      <c r="I16" s="91"/>
      <c r="J16" s="91"/>
      <c r="K16" s="104"/>
      <c r="L16" s="428" t="s">
        <v>2616</v>
      </c>
      <c r="M16" s="103" t="str">
        <f ca="1">INDIRECT("STRINGA!N"&amp;$E$3+IMPOSTAZIONI!$B$22)</f>
        <v xml:space="preserve">  </v>
      </c>
      <c r="N16" s="86" t="s">
        <v>2572</v>
      </c>
      <c r="O16" s="86"/>
      <c r="P16" s="429" t="str">
        <f ca="1">INDIRECT("STRINGA!O"&amp;$E$3+IMPOSTAZIONI!$B$22)</f>
        <v xml:space="preserve">  </v>
      </c>
    </row>
    <row r="17" spans="1:16" x14ac:dyDescent="0.3">
      <c r="A17" s="85" t="s">
        <v>84</v>
      </c>
      <c r="B17" s="94" t="str">
        <f ca="1">INDIRECT("STRINGA!P"&amp;$E$3+IMPOSTAZIONI!$B$22)</f>
        <v xml:space="preserve">            </v>
      </c>
      <c r="C17" s="95"/>
      <c r="D17" s="95"/>
      <c r="E17" s="98"/>
      <c r="F17" s="86" t="s">
        <v>85</v>
      </c>
      <c r="G17" s="94" t="str">
        <f ca="1">INDIRECT("STRINGA!Q"&amp;$E$3+IMPOSTAZIONI!$B$22)</f>
        <v xml:space="preserve">   </v>
      </c>
      <c r="H17" s="86" t="s">
        <v>86</v>
      </c>
      <c r="I17" s="94" t="str">
        <f ca="1">INDIRECT("STRINGA!R"&amp;$E$3+IMPOSTAZIONI!$B$22)</f>
        <v xml:space="preserve"> </v>
      </c>
      <c r="J17" s="86"/>
      <c r="K17" s="86" t="s">
        <v>87</v>
      </c>
      <c r="L17" s="94" t="str">
        <f ca="1">INDIRECT("STRINGA!S"&amp;$E$3+IMPOSTAZIONI!$B$22)</f>
        <v>00</v>
      </c>
      <c r="M17" s="95"/>
      <c r="N17" s="86" t="s">
        <v>88</v>
      </c>
      <c r="O17" s="86"/>
      <c r="P17" s="97" t="str">
        <f ca="1">LEFT(INDIRECT("STRINGA!T"&amp;$E$3+IMPOSTAZIONI!$B$22),5)&amp;","&amp;RIGHT(INDIRECT("STRINGA!T"&amp;$E$3+IMPOSTAZIONI!$B$22),2)</f>
        <v>00000,00</v>
      </c>
    </row>
    <row r="18" spans="1:16" x14ac:dyDescent="0.3">
      <c r="A18" s="85" t="s">
        <v>89</v>
      </c>
      <c r="B18" s="86"/>
      <c r="C18" s="86"/>
      <c r="D18" s="94" t="str">
        <f ca="1">LEFT(INDIRECT("STRINGA!U"&amp;$E$3+IMPOSTAZIONI!$B$22),3)&amp;","&amp;RIGHT(INDIRECT("STRINGA!U"&amp;$E$3+IMPOSTAZIONI!$B$22),2)</f>
        <v>000,00</v>
      </c>
      <c r="E18" s="98"/>
      <c r="F18" s="86" t="s">
        <v>90</v>
      </c>
      <c r="G18" s="94" t="str">
        <f ca="1">INDIRECT("STRINGA!V"&amp;$E$3+IMPOSTAZIONI!$B$22)</f>
        <v xml:space="preserve"> </v>
      </c>
      <c r="H18" s="86" t="s">
        <v>91</v>
      </c>
      <c r="I18" s="94" t="str">
        <f ca="1">INDIRECT("STRINGA!W"&amp;$E$3+IMPOSTAZIONI!$B$22)</f>
        <v>00000</v>
      </c>
      <c r="J18" s="99"/>
      <c r="K18" s="86" t="s">
        <v>92</v>
      </c>
      <c r="L18" s="94" t="str">
        <f ca="1">INDIRECT("STRINGA!X"&amp;$E$3+IMPOSTAZIONI!$B$22)</f>
        <v>000</v>
      </c>
      <c r="M18" s="95"/>
      <c r="N18" s="86"/>
      <c r="O18" s="86"/>
      <c r="P18" s="87"/>
    </row>
    <row r="19" spans="1:16" x14ac:dyDescent="0.3">
      <c r="A19" s="85" t="s">
        <v>93</v>
      </c>
      <c r="B19" s="94" t="str">
        <f ca="1">INDIRECT("STRINGA!Y"&amp;$E$3+IMPOSTAZIONI!$B$22)</f>
        <v>0</v>
      </c>
      <c r="C19" s="86"/>
      <c r="D19" s="86"/>
      <c r="E19" s="86" t="s">
        <v>94</v>
      </c>
      <c r="F19" s="86"/>
      <c r="G19" s="94" t="str">
        <f ca="1">INDIRECT("STRINGA!Z"&amp;$E$3+IMPOSTAZIONI!$B$22)</f>
        <v>000</v>
      </c>
      <c r="H19" s="86" t="s">
        <v>95</v>
      </c>
      <c r="I19" s="94" t="str">
        <f ca="1">INDIRECT("STRINGA!AA"&amp;$E$3+IMPOSTAZIONI!$B$22)</f>
        <v>00000</v>
      </c>
      <c r="J19" s="86"/>
      <c r="K19" s="86" t="s">
        <v>96</v>
      </c>
      <c r="L19" s="94" t="str">
        <f ca="1">INDIRECT("STRINGA!AB"&amp;$E$3+IMPOSTAZIONI!$B$22)</f>
        <v>0000</v>
      </c>
      <c r="M19" s="95"/>
      <c r="N19" s="86" t="s">
        <v>97</v>
      </c>
      <c r="O19" s="86"/>
      <c r="P19" s="97" t="str">
        <f ca="1">INDIRECT("STRINGA!AC"&amp;$E$3+IMPOSTAZIONI!$B$22)</f>
        <v>0000</v>
      </c>
    </row>
    <row r="20" spans="1:16" x14ac:dyDescent="0.3">
      <c r="A20" s="85" t="s">
        <v>98</v>
      </c>
      <c r="B20" s="86"/>
      <c r="C20" s="93"/>
      <c r="D20" s="94" t="str">
        <f ca="1">INDIRECT("STRINGA!AD"&amp;$E$3+IMPOSTAZIONI!$B$22)</f>
        <v>0000</v>
      </c>
      <c r="E20" s="86" t="s">
        <v>99</v>
      </c>
      <c r="F20" s="94" t="str">
        <f ca="1">INDIRECT("STRINGA!AE"&amp;$E$3+IMPOSTAZIONI!$B$22)</f>
        <v>0000</v>
      </c>
      <c r="G20" s="86" t="s">
        <v>100</v>
      </c>
      <c r="H20" s="94" t="str">
        <f ca="1">INDIRECT("STRINGA!AF"&amp;$E$3+IMPOSTAZIONI!$B$22)</f>
        <v>0000</v>
      </c>
      <c r="I20" s="86" t="s">
        <v>101</v>
      </c>
      <c r="J20" s="94" t="str">
        <f ca="1">INDIRECT("STRINGA!AG"&amp;$E$3+IMPOSTAZIONI!$B$22)</f>
        <v>0000</v>
      </c>
      <c r="K20" s="86" t="s">
        <v>102</v>
      </c>
      <c r="L20" s="94" t="str">
        <f ca="1">INDIRECT("STRINGA!AH"&amp;$E$3+IMPOSTAZIONI!$B$22)</f>
        <v>000</v>
      </c>
      <c r="M20" s="95"/>
      <c r="N20" s="86" t="s">
        <v>103</v>
      </c>
      <c r="O20" s="86"/>
      <c r="P20" s="97" t="str">
        <f ca="1">INDIRECT("STRINGA!AI"&amp;$E$3+IMPOSTAZIONI!$B$22)</f>
        <v>000</v>
      </c>
    </row>
    <row r="21" spans="1:16" x14ac:dyDescent="0.3">
      <c r="A21" s="85" t="s">
        <v>104</v>
      </c>
      <c r="B21" s="86"/>
      <c r="C21" s="86"/>
      <c r="D21" s="94" t="str">
        <f ca="1">INDIRECT("STRINGA!AJ"&amp;$E$3+IMPOSTAZIONI!$B$22)</f>
        <v>0</v>
      </c>
      <c r="E21" s="86" t="s">
        <v>105</v>
      </c>
      <c r="F21" s="86"/>
      <c r="G21" s="94" t="str">
        <f ca="1">INDIRECT("STRINGA!AK"&amp;$E$3+IMPOSTAZIONI!$B$22)</f>
        <v>00000</v>
      </c>
      <c r="H21" s="86" t="s">
        <v>106</v>
      </c>
      <c r="I21" s="94" t="str">
        <f ca="1">INDIRECT("STRINGA!AL"&amp;$E$3+IMPOSTAZIONI!$B$22)</f>
        <v>000000</v>
      </c>
      <c r="J21" s="98"/>
      <c r="K21" s="86" t="s">
        <v>107</v>
      </c>
      <c r="L21" s="94" t="str">
        <f ca="1">INDIRECT("STRINGA!AM"&amp;$E$3+IMPOSTAZIONI!$B$22)</f>
        <v>000000</v>
      </c>
      <c r="M21" s="95"/>
      <c r="N21" s="86" t="s">
        <v>108</v>
      </c>
      <c r="O21" s="86"/>
      <c r="P21" s="97" t="str">
        <f ca="1">INDIRECT("STRINGA!AN"&amp;$E$3+IMPOSTAZIONI!$B$22)</f>
        <v>00</v>
      </c>
    </row>
    <row r="22" spans="1:16" x14ac:dyDescent="0.3">
      <c r="A22" s="85" t="s">
        <v>109</v>
      </c>
      <c r="B22" s="86"/>
      <c r="C22" s="86"/>
      <c r="D22" s="94" t="str">
        <f ca="1">INDIRECT("STRINGA!AO"&amp;$E$3+IMPOSTAZIONI!$B$22)</f>
        <v>00</v>
      </c>
      <c r="E22" s="86" t="s">
        <v>110</v>
      </c>
      <c r="F22" s="86"/>
      <c r="G22" s="94" t="str">
        <f ca="1">INDIRECT("STRINGA!AP"&amp;$E$3+IMPOSTAZIONI!$B$22)</f>
        <v xml:space="preserve">   </v>
      </c>
      <c r="H22" s="86" t="s">
        <v>111</v>
      </c>
      <c r="I22" s="86"/>
      <c r="J22" s="94" t="str">
        <f ca="1">INDIRECT("STRINGA!AQ"&amp;$E$3+IMPOSTAZIONI!$B$22)</f>
        <v xml:space="preserve">       </v>
      </c>
      <c r="K22" s="86" t="s">
        <v>112</v>
      </c>
      <c r="L22" s="94" t="str">
        <f ca="1">INDIRECT("STRINGA!AR"&amp;$E$3+IMPOSTAZIONI!$B$22)</f>
        <v xml:space="preserve">                  </v>
      </c>
      <c r="M22" s="95"/>
      <c r="N22" s="95"/>
      <c r="O22" s="95"/>
      <c r="P22" s="87"/>
    </row>
    <row r="23" spans="1:16" x14ac:dyDescent="0.3">
      <c r="A23" s="85" t="s">
        <v>113</v>
      </c>
      <c r="B23" s="94" t="str">
        <f ca="1">INDIRECT("STRINGA!AS"&amp;$E$3+IMPOSTAZIONI!$B$22)</f>
        <v xml:space="preserve">                                    </v>
      </c>
      <c r="C23" s="100"/>
      <c r="D23" s="100"/>
      <c r="E23" s="100"/>
      <c r="F23" s="100"/>
      <c r="G23" s="100"/>
      <c r="H23" s="100"/>
      <c r="I23" s="86"/>
      <c r="J23" s="86"/>
      <c r="K23" s="86" t="s">
        <v>114</v>
      </c>
      <c r="L23" s="94" t="str">
        <f ca="1">INDIRECT("STRINGA!AT"&amp;$E$3+IMPOSTAZIONI!$B$22)</f>
        <v xml:space="preserve"> </v>
      </c>
      <c r="M23" s="101" t="s">
        <v>115</v>
      </c>
      <c r="N23" s="94" t="str">
        <f ca="1">LEFT(INDIRECT("STRINGA!AU"&amp;$E$3+IMPOSTAZIONI!$B$22),3)&amp;","&amp;RIGHT(INDIRECT("STRINGA!AU"&amp;$E$3+IMPOSTAZIONI!$B$22),2)</f>
        <v>000,00</v>
      </c>
      <c r="O23" s="101" t="s">
        <v>116</v>
      </c>
      <c r="P23" s="97" t="str">
        <f ca="1">INDIRECT("STRINGA!AV"&amp;$E$3+IMPOSTAZIONI!$B$22)</f>
        <v>00000</v>
      </c>
    </row>
    <row r="24" spans="1:16" x14ac:dyDescent="0.3">
      <c r="A24" s="85" t="s">
        <v>117</v>
      </c>
      <c r="B24" s="86"/>
      <c r="C24" s="102"/>
      <c r="D24" s="94" t="str">
        <f ca="1">LEFT(INDIRECT("STRINGA!AW"&amp;$E$3+IMPOSTAZIONI!$B$22),3)&amp;","&amp;RIGHT(INDIRECT("STRINGA!AW"&amp;$E$3+IMPOSTAZIONI!$B$22),2)</f>
        <v>000,00</v>
      </c>
      <c r="E24" s="86" t="s">
        <v>118</v>
      </c>
      <c r="F24" s="103" t="str">
        <f ca="1">INDIRECT("STRINGA!AX"&amp;$E$3+IMPOSTAZIONI!$B$22)</f>
        <v xml:space="preserve"> </v>
      </c>
      <c r="G24" s="99"/>
      <c r="H24" s="104" t="s">
        <v>119</v>
      </c>
      <c r="I24" s="94" t="str">
        <f ca="1">INDIRECT("STRINGA!AY"&amp;$E$3+IMPOSTAZIONI!$B$22)</f>
        <v xml:space="preserve">      </v>
      </c>
      <c r="J24" s="86"/>
      <c r="K24" s="104" t="s">
        <v>120</v>
      </c>
      <c r="L24" s="94" t="str">
        <f ca="1">LEFT(INDIRECT("STRINGA!AZ"&amp;$E$3+IMPOSTAZIONI!$B$22),2)&amp;"/"&amp;RIGHT(INDIRECT("STRINGA!AZ"&amp;$E$3+IMPOSTAZIONI!$B$22),4)</f>
        <v xml:space="preserve">  /    </v>
      </c>
      <c r="M24" s="105"/>
      <c r="N24" s="86"/>
      <c r="O24" s="86" t="s">
        <v>121</v>
      </c>
      <c r="P24" s="97" t="str">
        <f ca="1">INDIRECT("STRINGA!BA"&amp;$E$3+IMPOSTAZIONI!$B$22)</f>
        <v xml:space="preserve"> </v>
      </c>
    </row>
    <row r="25" spans="1:16" x14ac:dyDescent="0.3">
      <c r="A25" s="85" t="s">
        <v>122</v>
      </c>
      <c r="B25" s="86"/>
      <c r="C25" s="86"/>
      <c r="D25" s="86"/>
      <c r="E25" s="86"/>
      <c r="F25" s="86"/>
      <c r="G25" s="86"/>
      <c r="H25" s="94" t="str">
        <f ca="1">INDIRECT("STRINGA!BB"&amp;$E$3+IMPOSTAZIONI!$B$22)</f>
        <v xml:space="preserve">        </v>
      </c>
      <c r="I25" s="100"/>
      <c r="J25" s="86"/>
      <c r="K25" s="86" t="s">
        <v>123</v>
      </c>
      <c r="L25" s="94" t="str">
        <f ca="1">INDIRECT("STRINGA!BC"&amp;$E$3+IMPOSTAZIONI!$B$22)</f>
        <v xml:space="preserve"> </v>
      </c>
      <c r="M25" s="86" t="s">
        <v>124</v>
      </c>
      <c r="N25" s="94" t="str">
        <f ca="1">INDIRECT("STRINGA!BD"&amp;$E$3+IMPOSTAZIONI!$B$22)</f>
        <v xml:space="preserve"> </v>
      </c>
      <c r="O25" s="86" t="s">
        <v>125</v>
      </c>
      <c r="P25" s="97" t="str">
        <f ca="1">INDIRECT("STRINGA!BE"&amp;$E$3+IMPOSTAZIONI!$B$22)</f>
        <v xml:space="preserve">   </v>
      </c>
    </row>
    <row r="26" spans="1:16" x14ac:dyDescent="0.3">
      <c r="A26" s="85" t="s">
        <v>126</v>
      </c>
      <c r="B26" s="94" t="str">
        <f ca="1">INDIRECT("STRINGA!BF"&amp;$E$3+IMPOSTAZIONI!$B$22)</f>
        <v xml:space="preserve">   </v>
      </c>
      <c r="C26" s="89"/>
      <c r="D26" s="89" t="s">
        <v>127</v>
      </c>
      <c r="E26" s="103" t="str">
        <f ca="1">INDIRECT("STRINGA!BG"&amp;$E$3+IMPOSTAZIONI!$B$22)</f>
        <v xml:space="preserve"> </v>
      </c>
      <c r="F26" s="89"/>
      <c r="G26" s="89" t="s">
        <v>128</v>
      </c>
      <c r="H26" s="99"/>
      <c r="I26" s="89"/>
      <c r="J26" s="94" t="str">
        <f ca="1">LEFT(INDIRECT("STRINGA!BH"&amp;$E$3+IMPOSTAZIONI!$B$22),3)&amp;","&amp;RIGHT(INDIRECT("STRINGA!BH"&amp;$E$3+IMPOSTAZIONI!$B$22),1)</f>
        <v>000,0</v>
      </c>
      <c r="K26" s="98"/>
      <c r="L26" s="99"/>
      <c r="M26" s="86" t="s">
        <v>129</v>
      </c>
      <c r="N26" s="94" t="str">
        <f ca="1">INDIRECT("STRINGA!BI"&amp;$E$3+IMPOSTAZIONI!$B$22)</f>
        <v>0000</v>
      </c>
      <c r="O26" s="86" t="s">
        <v>130</v>
      </c>
      <c r="P26" s="97" t="str">
        <f ca="1">INDIRECT("STRINGA!BJ"&amp;$E$3+IMPOSTAZIONI!$B$22)</f>
        <v>0000</v>
      </c>
    </row>
    <row r="27" spans="1:16" x14ac:dyDescent="0.3">
      <c r="A27" s="85" t="s">
        <v>131</v>
      </c>
      <c r="B27" s="94" t="str">
        <f ca="1">LEFT(INDIRECT("STRINGA!BK"&amp;$E$3+IMPOSTAZIONI!$B$22),1)&amp;","&amp;RIGHT(INDIRECT("STRINGA!BK"&amp;$E$3+IMPOSTAZIONI!$B$22),4)</f>
        <v xml:space="preserve"> ,    </v>
      </c>
      <c r="C27" s="105"/>
      <c r="D27" s="86"/>
      <c r="E27" s="86" t="s">
        <v>132</v>
      </c>
      <c r="F27" s="86"/>
      <c r="G27" s="94" t="str">
        <f ca="1">LEFT(INDIRECT("STRINGA!BL"&amp;$E$3+IMPOSTAZIONI!$B$22),1)&amp;","&amp;RIGHT(INDIRECT("STRINGA!BL"&amp;$E$3+IMPOSTAZIONI!$B$22),4)</f>
        <v xml:space="preserve"> ,    </v>
      </c>
      <c r="H27" s="86" t="s">
        <v>133</v>
      </c>
      <c r="I27" s="86"/>
      <c r="J27" s="94" t="str">
        <f ca="1">LEFT(INDIRECT("STRINGA!BM"&amp;$E$3+IMPOSTAZIONI!$B$22),3)&amp;","&amp;RIGHT(INDIRECT("STRINGA!BM"&amp;$E$3+IMPOSTAZIONI!$B$22),1)</f>
        <v xml:space="preserve">   , </v>
      </c>
      <c r="K27" s="86"/>
      <c r="L27" s="86"/>
      <c r="M27" s="86" t="s">
        <v>134</v>
      </c>
      <c r="N27" s="86"/>
      <c r="O27" s="94" t="str">
        <f ca="1">LEFT(INDIRECT("STRINGA!BN"&amp;$E$3+IMPOSTAZIONI!$B$22),1)&amp;","&amp;RIGHT(INDIRECT("STRINGA!BN"&amp;$E$3+IMPOSTAZIONI!$B$22),2)</f>
        <v xml:space="preserve"> ,  </v>
      </c>
      <c r="P27" s="87"/>
    </row>
    <row r="28" spans="1:16" x14ac:dyDescent="0.2">
      <c r="A28" s="106" t="s">
        <v>135</v>
      </c>
      <c r="B28" s="94" t="str">
        <f ca="1">INDIRECT("STRINGA!BO"&amp;$E$3+IMPOSTAZIONI!$B$22)</f>
        <v xml:space="preserve">                                    </v>
      </c>
      <c r="C28" s="105"/>
      <c r="D28" s="105"/>
      <c r="E28" s="105"/>
      <c r="F28" s="105"/>
      <c r="G28" s="105"/>
      <c r="H28" s="105"/>
      <c r="I28" s="101" t="s">
        <v>136</v>
      </c>
      <c r="J28" s="94" t="str">
        <f ca="1">INDIRECT("STRINGA!BP"&amp;$E$3+IMPOSTAZIONI!$B$22)</f>
        <v xml:space="preserve">                                    </v>
      </c>
      <c r="K28" s="105"/>
      <c r="L28" s="105"/>
      <c r="M28" s="105"/>
      <c r="N28" s="105"/>
      <c r="O28" s="105"/>
      <c r="P28" s="87"/>
    </row>
    <row r="29" spans="1:16" x14ac:dyDescent="0.2">
      <c r="A29" s="85" t="s">
        <v>137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7"/>
    </row>
    <row r="30" spans="1:16" x14ac:dyDescent="0.2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9"/>
    </row>
    <row r="31" spans="1:16" ht="5.25" customHeight="1" x14ac:dyDescent="0.2">
      <c r="A31" s="179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</row>
    <row r="32" spans="1:16" x14ac:dyDescent="0.2">
      <c r="A32" s="110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</row>
    <row r="33" spans="1:16" x14ac:dyDescent="0.2">
      <c r="A33" s="106" t="s">
        <v>138</v>
      </c>
      <c r="B33" s="99"/>
      <c r="C33" s="99"/>
      <c r="D33" s="99"/>
      <c r="E33" s="99"/>
      <c r="F33" s="99"/>
      <c r="G33" s="99"/>
      <c r="H33" s="99"/>
      <c r="I33" s="106"/>
      <c r="J33" s="99" t="s">
        <v>139</v>
      </c>
      <c r="K33" s="99"/>
      <c r="L33" s="99"/>
      <c r="M33" s="99"/>
      <c r="N33" s="99"/>
      <c r="O33" s="99"/>
      <c r="P33" s="96"/>
    </row>
    <row r="34" spans="1:16" x14ac:dyDescent="0.2">
      <c r="A34" s="106"/>
      <c r="B34" s="99"/>
      <c r="C34" s="99"/>
      <c r="D34" s="99"/>
      <c r="E34" s="99"/>
      <c r="F34" s="99"/>
      <c r="G34" s="99"/>
      <c r="H34" s="99"/>
      <c r="I34" s="106"/>
      <c r="J34" s="99"/>
      <c r="K34" s="99"/>
      <c r="L34" s="99"/>
      <c r="M34" s="99"/>
      <c r="N34" s="99"/>
      <c r="O34" s="99"/>
      <c r="P34" s="96"/>
    </row>
    <row r="35" spans="1:16" x14ac:dyDescent="0.2">
      <c r="A35" s="111" t="str">
        <f ca="1">MID(INDIRECT("STRINGA!BX"&amp;$E$3+IMPOSTAZIONI!$B$22),(ROW()-ROW($A$35))*36+1,36)</f>
        <v xml:space="preserve">                                    </v>
      </c>
      <c r="B35" s="112"/>
      <c r="C35" s="112"/>
      <c r="D35" s="112"/>
      <c r="E35" s="112"/>
      <c r="F35" s="112"/>
      <c r="G35" s="112"/>
      <c r="H35" s="99"/>
      <c r="I35" s="106"/>
      <c r="J35" s="113" t="str">
        <f ca="1">MID(INDIRECT("STRINGA!BY"&amp;$E$3+IMPOSTAZIONI!$B$22),(ROW()-ROW($J$35))*36+1,36)</f>
        <v xml:space="preserve">                                    </v>
      </c>
      <c r="K35" s="81"/>
      <c r="L35" s="81"/>
      <c r="M35" s="81"/>
      <c r="N35" s="81"/>
      <c r="O35" s="81"/>
      <c r="P35" s="146"/>
    </row>
    <row r="36" spans="1:16" x14ac:dyDescent="0.2">
      <c r="A36" s="111" t="str">
        <f ca="1">MID(INDIRECT("STRINGA!BX"&amp;$E$3+IMPOSTAZIONI!$B$22),(ROW()-ROW($A$35))*36+1,36)</f>
        <v xml:space="preserve">                                    </v>
      </c>
      <c r="B36" s="112"/>
      <c r="C36" s="112"/>
      <c r="D36" s="112"/>
      <c r="E36" s="112"/>
      <c r="F36" s="112"/>
      <c r="G36" s="112"/>
      <c r="H36" s="99"/>
      <c r="I36" s="106"/>
      <c r="J36" s="113" t="str">
        <f ca="1">MID(INDIRECT("STRINGA!BY"&amp;$E$3+IMPOSTAZIONI!$B$22),(ROW()-ROW($J$35))*36+1,36)</f>
        <v xml:space="preserve">                                    </v>
      </c>
      <c r="K36" s="81"/>
      <c r="L36" s="81"/>
      <c r="M36" s="81"/>
      <c r="N36" s="81"/>
      <c r="O36" s="81"/>
      <c r="P36" s="96"/>
    </row>
    <row r="37" spans="1:16" x14ac:dyDescent="0.2">
      <c r="A37" s="111" t="str">
        <f ca="1">MID(INDIRECT("STRINGA!BX"&amp;$E$3+IMPOSTAZIONI!$B$22),(ROW()-ROW($A$35))*36+1,36)</f>
        <v xml:space="preserve">                                    </v>
      </c>
      <c r="B37" s="112"/>
      <c r="C37" s="112"/>
      <c r="D37" s="112"/>
      <c r="E37" s="112"/>
      <c r="F37" s="112"/>
      <c r="G37" s="112"/>
      <c r="H37" s="99"/>
      <c r="I37" s="106"/>
      <c r="J37" s="113" t="str">
        <f ca="1">MID(INDIRECT("STRINGA!BY"&amp;$E$3+IMPOSTAZIONI!$B$22),(ROW()-ROW($J$35))*36+1,36)</f>
        <v xml:space="preserve">                                    </v>
      </c>
      <c r="K37" s="81"/>
      <c r="L37" s="81"/>
      <c r="M37" s="81"/>
      <c r="N37" s="81"/>
      <c r="O37" s="81"/>
      <c r="P37" s="96"/>
    </row>
    <row r="38" spans="1:16" x14ac:dyDescent="0.2">
      <c r="A38" s="111" t="str">
        <f ca="1">MID(INDIRECT("STRINGA!BX"&amp;$E$3+IMPOSTAZIONI!$B$22),(ROW()-ROW($A$35))*36+1,36)</f>
        <v xml:space="preserve">                                    </v>
      </c>
      <c r="B38" s="112"/>
      <c r="C38" s="112"/>
      <c r="D38" s="112"/>
      <c r="E38" s="112"/>
      <c r="F38" s="112"/>
      <c r="G38" s="112"/>
      <c r="H38" s="99"/>
      <c r="I38" s="106"/>
      <c r="J38" s="113" t="str">
        <f ca="1">MID(INDIRECT("STRINGA!BY"&amp;$E$3+IMPOSTAZIONI!$B$22),(ROW()-ROW($J$35))*36+1,36)</f>
        <v xml:space="preserve">                                    </v>
      </c>
      <c r="K38" s="81"/>
      <c r="L38" s="81"/>
      <c r="M38" s="81"/>
      <c r="N38" s="81"/>
      <c r="O38" s="81"/>
      <c r="P38" s="96"/>
    </row>
    <row r="39" spans="1:16" x14ac:dyDescent="0.2">
      <c r="A39" s="111" t="str">
        <f ca="1">MID(INDIRECT("STRINGA!BX"&amp;$E$3+IMPOSTAZIONI!$B$22),(ROW()-ROW($A$35))*36+1,36)</f>
        <v xml:space="preserve">                                    </v>
      </c>
      <c r="B39" s="112"/>
      <c r="C39" s="112"/>
      <c r="D39" s="112"/>
      <c r="E39" s="112"/>
      <c r="F39" s="112"/>
      <c r="G39" s="112"/>
      <c r="H39" s="99"/>
      <c r="I39" s="106"/>
      <c r="J39" s="113" t="str">
        <f ca="1">MID(INDIRECT("STRINGA!BY"&amp;$E$3+IMPOSTAZIONI!$B$22),(ROW()-ROW($J$35))*36+1,36)</f>
        <v xml:space="preserve">                                    </v>
      </c>
      <c r="K39" s="81"/>
      <c r="L39" s="81"/>
      <c r="M39" s="81"/>
      <c r="N39" s="81"/>
      <c r="O39" s="81"/>
      <c r="P39" s="96"/>
    </row>
    <row r="40" spans="1:16" x14ac:dyDescent="0.2">
      <c r="A40" s="111" t="str">
        <f ca="1">MID(INDIRECT("STRINGA!BX"&amp;$E$3+IMPOSTAZIONI!$B$22),(ROW()-ROW($A$35))*36+1,36)</f>
        <v xml:space="preserve">                                    </v>
      </c>
      <c r="B40" s="112"/>
      <c r="C40" s="112"/>
      <c r="D40" s="112"/>
      <c r="E40" s="112"/>
      <c r="F40" s="112"/>
      <c r="G40" s="112"/>
      <c r="H40" s="99"/>
      <c r="I40" s="106"/>
      <c r="J40" s="113" t="str">
        <f ca="1">MID(INDIRECT("STRINGA!BY"&amp;$E$3+IMPOSTAZIONI!$B$22),(ROW()-ROW($J$35))*36+1,36)</f>
        <v xml:space="preserve">                                    </v>
      </c>
      <c r="K40" s="81"/>
      <c r="L40" s="81"/>
      <c r="M40" s="81"/>
      <c r="N40" s="81"/>
      <c r="O40" s="81"/>
      <c r="P40" s="96"/>
    </row>
    <row r="41" spans="1:16" x14ac:dyDescent="0.2">
      <c r="A41" s="111" t="str">
        <f ca="1">MID(INDIRECT("STRINGA!BX"&amp;$E$3+IMPOSTAZIONI!$B$22),(ROW()-ROW($A$35))*36+1,36)</f>
        <v xml:space="preserve">                                    </v>
      </c>
      <c r="B41" s="112"/>
      <c r="C41" s="112"/>
      <c r="D41" s="112"/>
      <c r="E41" s="112"/>
      <c r="F41" s="112"/>
      <c r="G41" s="112"/>
      <c r="H41" s="99"/>
      <c r="I41" s="106"/>
      <c r="J41" s="113" t="str">
        <f ca="1">MID(INDIRECT("STRINGA!BY"&amp;$E$3+IMPOSTAZIONI!$B$22),(ROW()-ROW($J$35))*36+1,36)</f>
        <v xml:space="preserve">                                    </v>
      </c>
      <c r="K41" s="81"/>
      <c r="L41" s="81"/>
      <c r="M41" s="81"/>
      <c r="N41" s="81"/>
      <c r="O41" s="81"/>
      <c r="P41" s="96"/>
    </row>
    <row r="42" spans="1:16" x14ac:dyDescent="0.2">
      <c r="A42" s="111" t="str">
        <f ca="1">MID(INDIRECT("STRINGA!BX"&amp;$E$3+IMPOSTAZIONI!$B$22),(ROW()-ROW($A$35))*36+1,36)</f>
        <v xml:space="preserve">                                    </v>
      </c>
      <c r="B42" s="112"/>
      <c r="C42" s="112"/>
      <c r="D42" s="112"/>
      <c r="E42" s="112"/>
      <c r="F42" s="112"/>
      <c r="G42" s="112"/>
      <c r="H42" s="99"/>
      <c r="I42" s="106"/>
      <c r="J42" s="113" t="str">
        <f ca="1">MID(INDIRECT("STRINGA!BY"&amp;$E$3+IMPOSTAZIONI!$B$22),(ROW()-ROW($J$35))*36+1,36)</f>
        <v xml:space="preserve">                                    </v>
      </c>
      <c r="K42" s="81"/>
      <c r="L42" s="81"/>
      <c r="M42" s="81"/>
      <c r="N42" s="81"/>
      <c r="O42" s="81"/>
      <c r="P42" s="96"/>
    </row>
    <row r="43" spans="1:16" x14ac:dyDescent="0.2">
      <c r="A43" s="111" t="str">
        <f ca="1">MID(INDIRECT("STRINGA!BX"&amp;$E$3+IMPOSTAZIONI!$B$22),(ROW()-ROW($A$35))*36+1,36)</f>
        <v xml:space="preserve">                                    </v>
      </c>
      <c r="B43" s="112"/>
      <c r="C43" s="112"/>
      <c r="D43" s="112"/>
      <c r="E43" s="112"/>
      <c r="F43" s="112"/>
      <c r="G43" s="112"/>
      <c r="H43" s="99"/>
      <c r="I43" s="106"/>
      <c r="J43" s="113" t="str">
        <f ca="1">MID(INDIRECT("STRINGA!BY"&amp;$E$3+IMPOSTAZIONI!$B$22),(ROW()-ROW($J$35))*36+1,36)</f>
        <v xml:space="preserve">                                    </v>
      </c>
      <c r="K43" s="81"/>
      <c r="L43" s="81"/>
      <c r="M43" s="81"/>
      <c r="N43" s="81"/>
      <c r="O43" s="81"/>
      <c r="P43" s="96"/>
    </row>
    <row r="44" spans="1:16" x14ac:dyDescent="0.2">
      <c r="A44" s="111" t="str">
        <f ca="1">MID(INDIRECT("STRINGA!BX"&amp;$E$3+IMPOSTAZIONI!$B$22),(ROW()-ROW($A$35))*36+1,36)</f>
        <v xml:space="preserve">                                    </v>
      </c>
      <c r="B44" s="112"/>
      <c r="C44" s="112"/>
      <c r="D44" s="112"/>
      <c r="E44" s="112"/>
      <c r="F44" s="112"/>
      <c r="G44" s="112"/>
      <c r="H44" s="99"/>
      <c r="I44" s="106"/>
      <c r="J44" s="113" t="str">
        <f ca="1">MID(INDIRECT("STRINGA!BY"&amp;$E$3+IMPOSTAZIONI!$B$22),(ROW()-ROW($J$35))*36+1,36)</f>
        <v xml:space="preserve">                                    </v>
      </c>
      <c r="K44" s="81"/>
      <c r="L44" s="81"/>
      <c r="M44" s="81"/>
      <c r="N44" s="81"/>
      <c r="O44" s="81"/>
      <c r="P44" s="96"/>
    </row>
    <row r="45" spans="1:16" x14ac:dyDescent="0.2">
      <c r="A45" s="111" t="str">
        <f ca="1">MID(INDIRECT("STRINGA!BX"&amp;$E$3+IMPOSTAZIONI!$B$22),(ROW()-ROW($A$35))*36+1,36)</f>
        <v xml:space="preserve">                                    </v>
      </c>
      <c r="B45" s="112"/>
      <c r="C45" s="112"/>
      <c r="D45" s="112"/>
      <c r="E45" s="112"/>
      <c r="F45" s="112"/>
      <c r="G45" s="112"/>
      <c r="H45" s="99"/>
      <c r="I45" s="106"/>
      <c r="J45" s="113" t="str">
        <f ca="1">MID(INDIRECT("STRINGA!BY"&amp;$E$3+IMPOSTAZIONI!$B$22),(ROW()-ROW($J$35))*36+1,36)</f>
        <v xml:space="preserve">                                    </v>
      </c>
      <c r="K45" s="81"/>
      <c r="L45" s="81"/>
      <c r="M45" s="81"/>
      <c r="N45" s="81"/>
      <c r="O45" s="81"/>
      <c r="P45" s="96"/>
    </row>
    <row r="46" spans="1:16" x14ac:dyDescent="0.2">
      <c r="A46" s="111" t="str">
        <f ca="1">MID(INDIRECT("STRINGA!BX"&amp;$E$3+IMPOSTAZIONI!$B$22),(ROW()-ROW($A$35))*36+1,36)</f>
        <v xml:space="preserve">                                    </v>
      </c>
      <c r="B46" s="112"/>
      <c r="C46" s="112"/>
      <c r="D46" s="112"/>
      <c r="E46" s="112"/>
      <c r="F46" s="112"/>
      <c r="G46" s="112"/>
      <c r="H46" s="99"/>
      <c r="I46" s="106"/>
      <c r="J46" s="113" t="str">
        <f ca="1">MID(INDIRECT("STRINGA!BY"&amp;$E$3+IMPOSTAZIONI!$B$22),(ROW()-ROW($J$35))*36+1,36)</f>
        <v xml:space="preserve">                                    </v>
      </c>
      <c r="K46" s="81"/>
      <c r="L46" s="81"/>
      <c r="M46" s="81"/>
      <c r="N46" s="81"/>
      <c r="O46" s="81"/>
      <c r="P46" s="96"/>
    </row>
    <row r="47" spans="1:16" x14ac:dyDescent="0.2">
      <c r="A47" s="111" t="str">
        <f ca="1">MID(INDIRECT("STRINGA!BX"&amp;$E$3+IMPOSTAZIONI!$B$22),(ROW()-ROW($A$35))*36+1,36)</f>
        <v xml:space="preserve">                                    </v>
      </c>
      <c r="B47" s="112"/>
      <c r="C47" s="112"/>
      <c r="D47" s="112"/>
      <c r="E47" s="112"/>
      <c r="F47" s="112"/>
      <c r="G47" s="112"/>
      <c r="H47" s="99"/>
      <c r="I47" s="106"/>
      <c r="J47" s="113" t="str">
        <f ca="1">MID(INDIRECT("STRINGA!BY"&amp;$E$3+IMPOSTAZIONI!$B$22),(ROW()-ROW($J$35))*36+1,36)</f>
        <v xml:space="preserve">                                    </v>
      </c>
      <c r="K47" s="81"/>
      <c r="L47" s="81"/>
      <c r="M47" s="81"/>
      <c r="N47" s="81"/>
      <c r="O47" s="81"/>
      <c r="P47" s="96"/>
    </row>
    <row r="48" spans="1:16" x14ac:dyDescent="0.2">
      <c r="A48" s="114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6"/>
    </row>
    <row r="49" spans="1:16" ht="6.75" customHeight="1" x14ac:dyDescent="0.2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</row>
    <row r="50" spans="1:16" ht="15" x14ac:dyDescent="0.25">
      <c r="A50" s="147"/>
      <c r="B50" s="148"/>
      <c r="C50" s="148"/>
      <c r="D50" s="148"/>
      <c r="E50" s="148"/>
      <c r="F50" s="148"/>
      <c r="G50" s="154" t="s">
        <v>140</v>
      </c>
      <c r="H50" s="152"/>
      <c r="I50" s="148"/>
      <c r="J50" s="148"/>
      <c r="K50" s="148"/>
      <c r="L50" s="148"/>
      <c r="M50" s="148"/>
      <c r="N50" s="148"/>
      <c r="O50" s="148"/>
      <c r="P50" s="148"/>
    </row>
    <row r="51" spans="1:16" ht="3.75" customHeight="1" x14ac:dyDescent="0.2">
      <c r="A51" s="122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1:16" x14ac:dyDescent="0.2">
      <c r="A52" s="129" t="str">
        <f ca="1">MID(INDIRECT("STRINGA!BZ"&amp;$E$3+IMPOSTAZIONI!$B$22),(ROW()-ROW($A$52))*36+1,36)</f>
        <v xml:space="preserve">                                    </v>
      </c>
      <c r="B52" s="130"/>
      <c r="C52" s="130"/>
      <c r="D52" s="130"/>
      <c r="E52" s="112"/>
      <c r="F52" s="112"/>
      <c r="G52" s="112"/>
      <c r="H52" s="145"/>
      <c r="I52" s="125"/>
      <c r="J52" s="113" t="str">
        <f ca="1">MID(INDIRECT("STRINGA!CA"&amp;$E$3+IMPOSTAZIONI!$B$22),(ROW()-ROW($A$52))*36+1,36)</f>
        <v xml:space="preserve">                                    </v>
      </c>
      <c r="K52" s="81"/>
      <c r="L52" s="81"/>
      <c r="M52" s="81"/>
      <c r="N52" s="81"/>
      <c r="O52" s="81"/>
      <c r="P52" s="126"/>
    </row>
    <row r="53" spans="1:16" x14ac:dyDescent="0.2">
      <c r="A53" s="129" t="str">
        <f ca="1">MID(INDIRECT("STRINGA!BZ"&amp;$E$3+IMPOSTAZIONI!$B$22),(ROW()-ROW($A$52))*36+1,36)</f>
        <v xml:space="preserve">                                    </v>
      </c>
      <c r="B53" s="130"/>
      <c r="C53" s="130"/>
      <c r="D53" s="130"/>
      <c r="E53" s="112"/>
      <c r="F53" s="112"/>
      <c r="G53" s="112"/>
      <c r="H53" s="125"/>
      <c r="I53" s="125"/>
      <c r="J53" s="113" t="str">
        <f ca="1">MID(INDIRECT("STRINGA!CA"&amp;$E$3+IMPOSTAZIONI!$B$22),(ROW()-ROW($A$52))*36+1,36)</f>
        <v xml:space="preserve">                                    </v>
      </c>
      <c r="K53" s="81"/>
      <c r="L53" s="81"/>
      <c r="M53" s="81"/>
      <c r="N53" s="81"/>
      <c r="O53" s="81"/>
      <c r="P53" s="126"/>
    </row>
    <row r="54" spans="1:16" x14ac:dyDescent="0.2">
      <c r="A54" s="129" t="str">
        <f ca="1">MID(INDIRECT("STRINGA!BZ"&amp;$E$3+IMPOSTAZIONI!$B$22),(ROW()-ROW($A$52))*36+1,36)</f>
        <v xml:space="preserve">                                    </v>
      </c>
      <c r="B54" s="130"/>
      <c r="C54" s="130"/>
      <c r="D54" s="130"/>
      <c r="E54" s="112"/>
      <c r="F54" s="112"/>
      <c r="G54" s="112"/>
      <c r="H54" s="125"/>
      <c r="I54" s="125"/>
      <c r="J54" s="113" t="str">
        <f ca="1">MID(INDIRECT("STRINGA!CA"&amp;$E$3+IMPOSTAZIONI!$B$22),(ROW()-ROW($A$52))*36+1,36)</f>
        <v xml:space="preserve">                                    </v>
      </c>
      <c r="K54" s="81"/>
      <c r="L54" s="81"/>
      <c r="M54" s="81"/>
      <c r="N54" s="81"/>
      <c r="O54" s="81"/>
      <c r="P54" s="126"/>
    </row>
    <row r="55" spans="1:16" x14ac:dyDescent="0.2">
      <c r="A55" s="129" t="str">
        <f ca="1">MID(INDIRECT("STRINGA!BZ"&amp;$E$3+IMPOSTAZIONI!$B$22),(ROW()-ROW($A$52))*36+1,36)</f>
        <v xml:space="preserve">                                    </v>
      </c>
      <c r="B55" s="130"/>
      <c r="C55" s="130"/>
      <c r="D55" s="130"/>
      <c r="E55" s="112"/>
      <c r="F55" s="112"/>
      <c r="G55" s="112"/>
      <c r="H55" s="125"/>
      <c r="I55" s="125"/>
      <c r="J55" s="113" t="str">
        <f ca="1">MID(INDIRECT("STRINGA!CA"&amp;$E$3+IMPOSTAZIONI!$B$22),(ROW()-ROW($A$52))*36+1,36)</f>
        <v xml:space="preserve">                                    </v>
      </c>
      <c r="K55" s="81"/>
      <c r="L55" s="81"/>
      <c r="M55" s="81"/>
      <c r="N55" s="81"/>
      <c r="O55" s="81"/>
      <c r="P55" s="126"/>
    </row>
    <row r="56" spans="1:16" x14ac:dyDescent="0.2">
      <c r="A56" s="129" t="str">
        <f ca="1">MID(INDIRECT("STRINGA!BZ"&amp;$E$3+IMPOSTAZIONI!$B$22),(ROW()-ROW($A$52))*36+1,36)</f>
        <v xml:space="preserve">                                    </v>
      </c>
      <c r="B56" s="130"/>
      <c r="C56" s="130"/>
      <c r="D56" s="130"/>
      <c r="E56" s="112"/>
      <c r="F56" s="112"/>
      <c r="G56" s="112"/>
      <c r="H56" s="125"/>
      <c r="I56" s="125"/>
      <c r="J56" s="113" t="str">
        <f ca="1">MID(INDIRECT("STRINGA!CA"&amp;$E$3+IMPOSTAZIONI!$B$22),(ROW()-ROW($A$52))*36+1,36)</f>
        <v xml:space="preserve">                                    </v>
      </c>
      <c r="K56" s="81"/>
      <c r="L56" s="81"/>
      <c r="M56" s="81"/>
      <c r="N56" s="81"/>
      <c r="O56" s="81"/>
      <c r="P56" s="126"/>
    </row>
    <row r="57" spans="1:16" x14ac:dyDescent="0.2">
      <c r="A57" s="129" t="str">
        <f ca="1">MID(INDIRECT("STRINGA!BZ"&amp;$E$3+IMPOSTAZIONI!$B$22),(ROW()-ROW($A$52))*36+1,36)</f>
        <v xml:space="preserve">                                    </v>
      </c>
      <c r="B57" s="130"/>
      <c r="C57" s="130"/>
      <c r="D57" s="130"/>
      <c r="E57" s="112"/>
      <c r="F57" s="112"/>
      <c r="G57" s="112"/>
      <c r="H57" s="125"/>
      <c r="I57" s="125"/>
      <c r="J57" s="113" t="str">
        <f ca="1">MID(INDIRECT("STRINGA!CA"&amp;$E$3+IMPOSTAZIONI!$B$22),(ROW()-ROW($A$52))*36+1,36)</f>
        <v xml:space="preserve">                                    </v>
      </c>
      <c r="K57" s="81"/>
      <c r="L57" s="81"/>
      <c r="M57" s="81"/>
      <c r="N57" s="81"/>
      <c r="O57" s="81"/>
      <c r="P57" s="126"/>
    </row>
    <row r="58" spans="1:16" x14ac:dyDescent="0.2">
      <c r="A58" s="129" t="str">
        <f ca="1">MID(INDIRECT("STRINGA!BZ"&amp;$E$3+IMPOSTAZIONI!$B$22),(ROW()-ROW($A$52))*36+1,36)</f>
        <v xml:space="preserve">                                    </v>
      </c>
      <c r="B58" s="130"/>
      <c r="C58" s="130"/>
      <c r="D58" s="130"/>
      <c r="E58" s="112"/>
      <c r="F58" s="112"/>
      <c r="G58" s="112"/>
      <c r="H58" s="125"/>
      <c r="I58" s="125"/>
      <c r="J58" s="113" t="str">
        <f ca="1">MID(INDIRECT("STRINGA!CA"&amp;$E$3+IMPOSTAZIONI!$B$22),(ROW()-ROW($A$52))*36+1,36)</f>
        <v xml:space="preserve">                                    </v>
      </c>
      <c r="K58" s="81"/>
      <c r="L58" s="81"/>
      <c r="M58" s="81"/>
      <c r="N58" s="81"/>
      <c r="O58" s="81"/>
      <c r="P58" s="126"/>
    </row>
    <row r="59" spans="1:16" x14ac:dyDescent="0.2">
      <c r="A59" s="129" t="str">
        <f ca="1">MID(INDIRECT("STRINGA!BZ"&amp;$E$3+IMPOSTAZIONI!$B$22),(ROW()-ROW($A$52))*36+1,36)</f>
        <v xml:space="preserve">                                    </v>
      </c>
      <c r="B59" s="130"/>
      <c r="C59" s="130"/>
      <c r="D59" s="130"/>
      <c r="E59" s="112"/>
      <c r="F59" s="112"/>
      <c r="G59" s="112"/>
      <c r="H59" s="125"/>
      <c r="I59" s="125"/>
      <c r="J59" s="113" t="str">
        <f ca="1">MID(INDIRECT("STRINGA!CA"&amp;$E$3+IMPOSTAZIONI!$B$22),(ROW()-ROW($A$52))*36+1,36)</f>
        <v xml:space="preserve">                                    </v>
      </c>
      <c r="K59" s="81"/>
      <c r="L59" s="81"/>
      <c r="M59" s="81"/>
      <c r="N59" s="81"/>
      <c r="O59" s="81"/>
      <c r="P59" s="126"/>
    </row>
    <row r="60" spans="1:16" x14ac:dyDescent="0.2">
      <c r="A60" s="129" t="str">
        <f ca="1">MID(INDIRECT("STRINGA!BZ"&amp;$E$3+IMPOSTAZIONI!$B$22),(ROW()-ROW($A$52))*36+1,36)</f>
        <v xml:space="preserve">                                    </v>
      </c>
      <c r="B60" s="130"/>
      <c r="C60" s="130"/>
      <c r="D60" s="130"/>
      <c r="E60" s="112"/>
      <c r="F60" s="112"/>
      <c r="G60" s="112"/>
      <c r="H60" s="125"/>
      <c r="I60" s="125"/>
      <c r="J60" s="113" t="str">
        <f ca="1">MID(INDIRECT("STRINGA!CA"&amp;$E$3+IMPOSTAZIONI!$B$22),(ROW()-ROW($A$52))*36+1,36)</f>
        <v xml:space="preserve">                                    </v>
      </c>
      <c r="K60" s="81"/>
      <c r="L60" s="81"/>
      <c r="M60" s="81"/>
      <c r="N60" s="81"/>
      <c r="O60" s="81"/>
      <c r="P60" s="126"/>
    </row>
    <row r="61" spans="1:16" x14ac:dyDescent="0.2">
      <c r="A61" s="129" t="str">
        <f ca="1">MID(INDIRECT("STRINGA!BZ"&amp;$E$3+IMPOSTAZIONI!$B$22),(ROW()-ROW($A$52))*36+1,36)</f>
        <v xml:space="preserve">                                    </v>
      </c>
      <c r="B61" s="130"/>
      <c r="C61" s="130"/>
      <c r="D61" s="130"/>
      <c r="E61" s="112"/>
      <c r="F61" s="112"/>
      <c r="G61" s="112"/>
      <c r="H61" s="125"/>
      <c r="I61" s="125"/>
      <c r="J61" s="113" t="str">
        <f ca="1">MID(INDIRECT("STRINGA!CA"&amp;$E$3+IMPOSTAZIONI!$B$22),(ROW()-ROW($A$52))*36+1,36)</f>
        <v xml:space="preserve">                                    </v>
      </c>
      <c r="K61" s="81"/>
      <c r="L61" s="81"/>
      <c r="M61" s="81"/>
      <c r="N61" s="81"/>
      <c r="O61" s="81"/>
      <c r="P61" s="126"/>
    </row>
    <row r="62" spans="1:16" x14ac:dyDescent="0.2">
      <c r="A62" s="129" t="str">
        <f ca="1">MID(INDIRECT("STRINGA!BZ"&amp;$E$3+IMPOSTAZIONI!$B$22),(ROW()-ROW($A$52))*36+1,36)</f>
        <v xml:space="preserve">                                    </v>
      </c>
      <c r="B62" s="130"/>
      <c r="C62" s="130"/>
      <c r="D62" s="130"/>
      <c r="E62" s="112"/>
      <c r="F62" s="112"/>
      <c r="G62" s="112"/>
      <c r="H62" s="125"/>
      <c r="I62" s="125"/>
      <c r="J62" s="113" t="str">
        <f ca="1">MID(INDIRECT("STRINGA!CA"&amp;$E$3+IMPOSTAZIONI!$B$22),(ROW()-ROW($A$52))*36+1,36)</f>
        <v xml:space="preserve">                                    </v>
      </c>
      <c r="K62" s="81"/>
      <c r="L62" s="81"/>
      <c r="M62" s="81"/>
      <c r="N62" s="81"/>
      <c r="O62" s="81"/>
      <c r="P62" s="126"/>
    </row>
    <row r="63" spans="1:16" x14ac:dyDescent="0.2">
      <c r="A63" s="129" t="str">
        <f ca="1">MID(INDIRECT("STRINGA!BZ"&amp;$E$3+IMPOSTAZIONI!$B$22),(ROW()-ROW($A$52))*36+1,36)</f>
        <v xml:space="preserve">                                    </v>
      </c>
      <c r="B63" s="130"/>
      <c r="C63" s="130"/>
      <c r="D63" s="130"/>
      <c r="E63" s="112"/>
      <c r="F63" s="112"/>
      <c r="G63" s="112"/>
      <c r="H63" s="125"/>
      <c r="I63" s="125"/>
      <c r="J63" s="113" t="str">
        <f ca="1">MID(INDIRECT("STRINGA!CA"&amp;$E$3+IMPOSTAZIONI!$B$22),(ROW()-ROW($A$52))*36+1,36)</f>
        <v xml:space="preserve">                                    </v>
      </c>
      <c r="K63" s="81"/>
      <c r="L63" s="81"/>
      <c r="M63" s="81"/>
      <c r="N63" s="81"/>
      <c r="O63" s="81"/>
      <c r="P63" s="126"/>
    </row>
    <row r="64" spans="1:16" x14ac:dyDescent="0.2">
      <c r="A64" s="129" t="str">
        <f ca="1">MID(INDIRECT("STRINGA!BZ"&amp;$E$3+IMPOSTAZIONI!$B$22),(ROW()-ROW($A$52))*36+1,36)</f>
        <v xml:space="preserve">                                    </v>
      </c>
      <c r="B64" s="130"/>
      <c r="C64" s="130"/>
      <c r="D64" s="130"/>
      <c r="E64" s="112"/>
      <c r="F64" s="112"/>
      <c r="G64" s="112"/>
      <c r="H64" s="125"/>
      <c r="I64" s="125"/>
      <c r="J64" s="113" t="str">
        <f ca="1">MID(INDIRECT("STRINGA!CA"&amp;$E$3+IMPOSTAZIONI!$B$22),(ROW()-ROW($A$52))*36+1,36)</f>
        <v xml:space="preserve">                                    </v>
      </c>
      <c r="K64" s="81"/>
      <c r="L64" s="81"/>
      <c r="M64" s="81"/>
      <c r="N64" s="81"/>
      <c r="O64" s="81"/>
      <c r="P64" s="126"/>
    </row>
    <row r="65" spans="1:16" x14ac:dyDescent="0.2">
      <c r="A65" s="129" t="str">
        <f ca="1">MID(INDIRECT("STRINGA!BZ"&amp;$E$3+IMPOSTAZIONI!$B$22),(ROW()-ROW($A$52))*36+1,36)</f>
        <v xml:space="preserve">                                    </v>
      </c>
      <c r="B65" s="130"/>
      <c r="C65" s="130"/>
      <c r="D65" s="130"/>
      <c r="E65" s="112"/>
      <c r="F65" s="112"/>
      <c r="G65" s="112"/>
      <c r="H65" s="131"/>
      <c r="I65" s="131"/>
      <c r="J65" s="113" t="str">
        <f ca="1">MID(INDIRECT("STRINGA!CA"&amp;$E$3+IMPOSTAZIONI!$B$22),(ROW()-ROW($A$52))*36+1,36)</f>
        <v xml:space="preserve">                                    </v>
      </c>
      <c r="K65" s="81"/>
      <c r="L65" s="81"/>
      <c r="M65" s="81"/>
      <c r="N65" s="81"/>
      <c r="O65" s="81"/>
      <c r="P65" s="132"/>
    </row>
    <row r="66" spans="1:16" x14ac:dyDescent="0.2">
      <c r="A66" s="129" t="str">
        <f ca="1">MID(INDIRECT("STRINGA!BZ"&amp;$E$3+IMPOSTAZIONI!$B$22),(ROW()-ROW($A$52))*36+1,36)</f>
        <v xml:space="preserve">                                    </v>
      </c>
      <c r="B66" s="130"/>
      <c r="C66" s="130"/>
      <c r="D66" s="130"/>
      <c r="E66" s="112"/>
      <c r="F66" s="112"/>
      <c r="G66" s="112"/>
      <c r="H66" s="131"/>
      <c r="I66" s="131"/>
      <c r="J66" s="113" t="str">
        <f ca="1">MID(INDIRECT("STRINGA!CA"&amp;$E$3+IMPOSTAZIONI!$B$22),(ROW()-ROW($A$52))*36+1,36)</f>
        <v xml:space="preserve">                                    </v>
      </c>
      <c r="K66" s="81"/>
      <c r="L66" s="81"/>
      <c r="M66" s="81"/>
      <c r="N66" s="81"/>
      <c r="O66" s="81"/>
      <c r="P66" s="132"/>
    </row>
    <row r="67" spans="1:16" x14ac:dyDescent="0.2">
      <c r="A67" s="138" t="str">
        <f ca="1">MID(INDIRECT("STRINGA!BZ"&amp;$E$3+IMPOSTAZIONI!$B$22),(ROW()-ROW($A$52))*36+1,36)</f>
        <v xml:space="preserve">                                    </v>
      </c>
      <c r="B67" s="139"/>
      <c r="C67" s="139"/>
      <c r="D67" s="139"/>
      <c r="E67" s="140"/>
      <c r="F67" s="140"/>
      <c r="G67" s="140"/>
      <c r="H67" s="127"/>
      <c r="I67" s="127"/>
      <c r="J67" s="141" t="str">
        <f ca="1">MID(INDIRECT("STRINGA!CA"&amp;$E$3+IMPOSTAZIONI!$B$22),(ROW()-ROW($A$52))*36+1,36)</f>
        <v xml:space="preserve">                                    </v>
      </c>
      <c r="K67" s="142"/>
      <c r="L67" s="142"/>
      <c r="M67" s="142"/>
      <c r="N67" s="142"/>
      <c r="O67" s="142"/>
      <c r="P67" s="128"/>
    </row>
  </sheetData>
  <sheetProtection password="F972" sheet="1" objects="1" scenarios="1" selectLockedCells="1"/>
  <mergeCells count="8">
    <mergeCell ref="I1:M4"/>
    <mergeCell ref="N4:P4"/>
    <mergeCell ref="E3:G3"/>
    <mergeCell ref="E4:G4"/>
    <mergeCell ref="A2:D2"/>
    <mergeCell ref="A4:D4"/>
    <mergeCell ref="A3:D3"/>
    <mergeCell ref="E2:G2"/>
  </mergeCells>
  <conditionalFormatting sqref="A52:A67 J52:J67">
    <cfRule type="containsText" dxfId="0" priority="1" operator="containsText" text="!">
      <formula>NOT(ISERROR(SEARCH("!",A52)))</formula>
    </cfRule>
  </conditionalFormatting>
  <pageMargins left="0.34420289855072461" right="0.24456521739130435" top="0.60897435897435892" bottom="0.1875" header="0.22435897435897437" footer="0.3"/>
  <pageSetup paperSize="9" orientation="portrait" r:id="rId1"/>
  <headerFooter>
    <oddHeader>&amp;C&amp;10ANTEPRIMA&amp;R&amp;9&amp;T  &amp;D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348" yWindow="317" count="1">
        <x14:dataValidation type="list" allowBlank="1" showInputMessage="1" showErrorMessage="1" errorTitle="Avviso" error="Hai selezionato un inserimento non esistente, scegli dalla lista" promptTitle="Suggerimento:" prompt="Scegli da elenco">
          <x14:formula1>
            <xm:f>IMPOSTAZIONI!$B$33:$B$43</xm:f>
          </x14:formula1>
          <xm:sqref>E2:G2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6"/>
    <outlinePr summaryBelow="0"/>
  </sheetPr>
  <dimension ref="A1:DI665"/>
  <sheetViews>
    <sheetView zoomScaleNormal="100" workbookViewId="0">
      <pane ySplit="2" topLeftCell="A3" activePane="bottomLeft" state="frozen"/>
      <selection activeCell="AG1" sqref="AG1"/>
      <selection pane="bottomLeft" activeCell="B5" sqref="B5:C5"/>
    </sheetView>
  </sheetViews>
  <sheetFormatPr defaultColWidth="9.140625" defaultRowHeight="15" outlineLevelRow="1" outlineLevelCol="1" x14ac:dyDescent="0.25"/>
  <cols>
    <col min="1" max="1" width="1.7109375" style="119" customWidth="1"/>
    <col min="2" max="2" width="9.140625" style="119"/>
    <col min="3" max="3" width="30.7109375" style="119" customWidth="1"/>
    <col min="4" max="4" width="34.28515625" style="119" customWidth="1"/>
    <col min="5" max="5" width="1.28515625" style="119" customWidth="1"/>
    <col min="6" max="6" width="9.42578125" style="119" bestFit="1" customWidth="1"/>
    <col min="7" max="7" width="16.7109375" style="119" bestFit="1" customWidth="1"/>
    <col min="8" max="8" width="21" style="119" bestFit="1" customWidth="1"/>
    <col min="9" max="9" width="1.28515625" style="119" customWidth="1"/>
    <col min="10" max="10" width="16.5703125" style="119" customWidth="1"/>
    <col min="11" max="11" width="16" style="119" customWidth="1"/>
    <col min="12" max="12" width="18.85546875" style="119" customWidth="1"/>
    <col min="13" max="13" width="1.7109375" style="119" customWidth="1"/>
    <col min="14" max="14" width="9.140625" style="119"/>
    <col min="15" max="15" width="27.7109375" style="119" customWidth="1"/>
    <col min="16" max="16" width="21.7109375" style="119" customWidth="1"/>
    <col min="17" max="17" width="1.7109375" style="119" customWidth="1"/>
    <col min="18" max="18" width="13.7109375" style="119" customWidth="1"/>
    <col min="19" max="19" width="1.7109375" style="119" customWidth="1"/>
    <col min="20" max="20" width="10.7109375" style="119" bestFit="1" customWidth="1"/>
    <col min="21" max="21" width="11.28515625" style="119" bestFit="1" customWidth="1"/>
    <col min="22" max="22" width="19.85546875" style="119" customWidth="1"/>
    <col min="23" max="23" width="1.7109375" style="119" customWidth="1"/>
    <col min="24" max="24" width="14.140625" style="119" bestFit="1" customWidth="1"/>
    <col min="25" max="25" width="13.42578125" style="119" bestFit="1" customWidth="1"/>
    <col min="26" max="26" width="19" style="119" customWidth="1"/>
    <col min="27" max="27" width="1.42578125" style="119" customWidth="1"/>
    <col min="28" max="28" width="12" style="119" bestFit="1" customWidth="1"/>
    <col min="29" max="29" width="13.42578125" style="119" bestFit="1" customWidth="1"/>
    <col min="30" max="30" width="19.42578125" style="119" bestFit="1" customWidth="1"/>
    <col min="31" max="31" width="3.28515625" style="119" customWidth="1"/>
    <col min="32" max="32" width="16.5703125" style="119" bestFit="1" customWidth="1"/>
    <col min="33" max="33" width="39.5703125" style="119" customWidth="1"/>
    <col min="34" max="34" width="36.5703125" style="119" customWidth="1"/>
    <col min="35" max="35" width="2.5703125" style="119" customWidth="1"/>
    <col min="36" max="36" width="9.140625" style="119"/>
    <col min="37" max="37" width="3.28515625" style="119" customWidth="1"/>
    <col min="38" max="38" width="12.5703125" style="119" customWidth="1"/>
    <col min="39" max="39" width="11.5703125" style="119" customWidth="1"/>
    <col min="40" max="40" width="19.5703125" style="119" customWidth="1"/>
    <col min="41" max="41" width="3" style="119" customWidth="1"/>
    <col min="42" max="42" width="9.140625" style="119"/>
    <col min="43" max="43" width="11.28515625" style="119" customWidth="1"/>
    <col min="44" max="44" width="18.85546875" style="119" customWidth="1"/>
    <col min="45" max="45" width="3.85546875" style="119" customWidth="1"/>
    <col min="46" max="46" width="9.140625" style="119"/>
    <col min="47" max="47" width="80.140625" style="119" customWidth="1"/>
    <col min="48" max="48" width="3.28515625" style="119" customWidth="1"/>
    <col min="49" max="50" width="34.7109375" style="119" customWidth="1"/>
    <col min="51" max="51" width="2.42578125" style="119" customWidth="1"/>
    <col min="52" max="52" width="9.140625" style="119"/>
    <col min="53" max="53" width="35.85546875" style="119" customWidth="1"/>
    <col min="54" max="54" width="13.85546875" style="119" customWidth="1"/>
    <col min="55" max="55" width="45.28515625" style="119" customWidth="1"/>
    <col min="56" max="56" width="1.7109375" style="119" customWidth="1"/>
    <col min="57" max="57" width="10.5703125" style="119" customWidth="1"/>
    <col min="58" max="58" width="9.140625" style="119"/>
    <col min="59" max="59" width="53" style="119" customWidth="1"/>
    <col min="60" max="60" width="16.7109375" style="119" customWidth="1"/>
    <col min="61" max="61" width="19" style="119" customWidth="1"/>
    <col min="62" max="62" width="2" style="119" customWidth="1"/>
    <col min="63" max="63" width="19.5703125" style="119" bestFit="1" customWidth="1"/>
    <col min="64" max="64" width="49.42578125" style="119" bestFit="1" customWidth="1"/>
    <col min="65" max="65" width="50" style="119" hidden="1" customWidth="1" outlineLevel="1"/>
    <col min="66" max="66" width="2" style="119" hidden="1" customWidth="1" outlineLevel="1"/>
    <col min="67" max="67" width="13.28515625" style="119" hidden="1" customWidth="1" outlineLevel="1"/>
    <col min="68" max="68" width="12.42578125" style="119" hidden="1" customWidth="1" outlineLevel="1"/>
    <col min="69" max="76" width="13.28515625" style="119" hidden="1" customWidth="1" outlineLevel="1"/>
    <col min="77" max="77" width="2.140625" style="119" hidden="1" customWidth="1" outlineLevel="1"/>
    <col min="78" max="83" width="19.28515625" style="119" hidden="1" customWidth="1" outlineLevel="1"/>
    <col min="84" max="84" width="60.7109375" style="119" hidden="1" customWidth="1" outlineLevel="1"/>
    <col min="85" max="85" width="51.42578125" style="134" customWidth="1" collapsed="1"/>
    <col min="86" max="86" width="2.85546875" style="134" customWidth="1"/>
    <col min="87" max="87" width="10" style="134" customWidth="1"/>
    <col min="88" max="88" width="11.5703125" style="134" customWidth="1"/>
    <col min="89" max="89" width="29" style="134" customWidth="1"/>
    <col min="90" max="90" width="3.5703125" style="134" customWidth="1"/>
    <col min="91" max="91" width="10" style="134" customWidth="1"/>
    <col min="92" max="92" width="17.85546875" style="134" customWidth="1"/>
    <col min="93" max="93" width="29" style="134" customWidth="1"/>
    <col min="94" max="94" width="3.5703125" style="134" customWidth="1"/>
    <col min="95" max="95" width="11.140625" style="134" customWidth="1"/>
    <col min="96" max="96" width="9" style="134" customWidth="1"/>
    <col min="97" max="97" width="1.42578125" style="134" customWidth="1"/>
    <col min="98" max="98" width="11.140625" style="134" customWidth="1"/>
    <col min="99" max="99" width="9" style="134" customWidth="1"/>
    <col min="100" max="100" width="1.42578125" style="134" customWidth="1"/>
    <col min="101" max="101" width="11.140625" style="134" customWidth="1"/>
    <col min="102" max="102" width="9" style="134" customWidth="1"/>
    <col min="103" max="103" width="1.28515625" style="134" customWidth="1"/>
    <col min="104" max="104" width="11.140625" style="134" customWidth="1"/>
    <col min="105" max="105" width="9" style="134" customWidth="1"/>
    <col min="106" max="106" width="1.5703125" style="134" customWidth="1"/>
    <col min="107" max="107" width="11.140625" style="134" customWidth="1"/>
    <col min="108" max="108" width="9" style="134" customWidth="1"/>
    <col min="109" max="109" width="1.28515625" style="134" customWidth="1"/>
    <col min="110" max="110" width="11.140625" style="134" customWidth="1"/>
    <col min="111" max="111" width="10.42578125" style="134" customWidth="1"/>
    <col min="112" max="112" width="174.5703125" style="134" customWidth="1"/>
    <col min="113" max="113" width="5.28515625" style="134" bestFit="1" customWidth="1"/>
    <col min="114" max="16384" width="9.140625" style="119"/>
  </cols>
  <sheetData>
    <row r="1" spans="1:112" ht="31.5" customHeight="1" x14ac:dyDescent="0.35">
      <c r="A1" s="232"/>
      <c r="B1" s="307" t="str">
        <f>VERSIONE</f>
        <v>v1.5</v>
      </c>
      <c r="C1" s="481" t="str">
        <f>AUTORE</f>
        <v>Centro Prova Autoveicoli di Milano con sezione di Brescia</v>
      </c>
      <c r="D1" s="481"/>
      <c r="E1" s="481"/>
      <c r="F1" s="481"/>
      <c r="G1" s="481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</row>
    <row r="2" spans="1:112" s="235" customFormat="1" ht="24.75" customHeight="1" thickBot="1" x14ac:dyDescent="0.4">
      <c r="A2" s="234"/>
      <c r="B2" s="231" t="s">
        <v>141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1"/>
      <c r="CM2" s="180"/>
      <c r="CN2" s="180"/>
      <c r="CO2" s="180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</row>
    <row r="3" spans="1:112" s="134" customFormat="1" ht="5.25" customHeight="1" x14ac:dyDescent="0.3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62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</row>
    <row r="4" spans="1:112" ht="18.600000000000001" x14ac:dyDescent="0.35">
      <c r="A4" s="157"/>
      <c r="B4" s="159" t="s">
        <v>142</v>
      </c>
      <c r="C4" s="160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62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</row>
    <row r="5" spans="1:112" ht="14.45" outlineLevel="1" x14ac:dyDescent="0.35">
      <c r="A5" s="157"/>
      <c r="B5" s="476" t="str">
        <f>B24</f>
        <v>TIPO VEICOLO</v>
      </c>
      <c r="C5" s="476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62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</row>
    <row r="6" spans="1:112" ht="14.45" outlineLevel="1" x14ac:dyDescent="0.35">
      <c r="A6" s="157"/>
      <c r="B6" s="476" t="str">
        <f>F24</f>
        <v>TIPO OPERAZIONE</v>
      </c>
      <c r="C6" s="476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62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</row>
    <row r="7" spans="1:112" ht="14.45" outlineLevel="1" x14ac:dyDescent="0.35">
      <c r="A7" s="157"/>
      <c r="B7" s="476" t="str">
        <f>J24</f>
        <v>COMBUSTIBILE</v>
      </c>
      <c r="C7" s="476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62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</row>
    <row r="8" spans="1:112" ht="14.45" outlineLevel="1" x14ac:dyDescent="0.35">
      <c r="A8" s="157"/>
      <c r="B8" s="476" t="str">
        <f>N24</f>
        <v>FRENI SERVIZIO</v>
      </c>
      <c r="C8" s="476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62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</row>
    <row r="9" spans="1:112" ht="14.45" outlineLevel="1" x14ac:dyDescent="0.35">
      <c r="A9" s="157"/>
      <c r="B9" s="476" t="str">
        <f>R24</f>
        <v>SERVOSTERZO</v>
      </c>
      <c r="C9" s="47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62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</row>
    <row r="10" spans="1:112" ht="14.45" outlineLevel="1" x14ac:dyDescent="0.35">
      <c r="A10" s="157"/>
      <c r="B10" s="476" t="s">
        <v>143</v>
      </c>
      <c r="C10" s="476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62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</row>
    <row r="11" spans="1:112" ht="14.45" outlineLevel="1" x14ac:dyDescent="0.35">
      <c r="A11" s="157"/>
      <c r="B11" s="476" t="str">
        <f>X24</f>
        <v>ANTIPARTICOLATO</v>
      </c>
      <c r="C11" s="476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62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</row>
    <row r="12" spans="1:112" ht="14.45" outlineLevel="1" x14ac:dyDescent="0.35">
      <c r="A12" s="157"/>
      <c r="B12" s="476" t="str">
        <f>AB24</f>
        <v>LIMITATORE VELOCITA'</v>
      </c>
      <c r="C12" s="47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62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</row>
    <row r="13" spans="1:112" ht="14.45" outlineLevel="1" x14ac:dyDescent="0.35">
      <c r="A13" s="157"/>
      <c r="B13" s="476" t="str">
        <f>AF24</f>
        <v>ABS</v>
      </c>
      <c r="C13" s="476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62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</row>
    <row r="14" spans="1:112" ht="14.45" outlineLevel="1" x14ac:dyDescent="0.35">
      <c r="A14" s="157"/>
      <c r="B14" s="476" t="str">
        <f>AJ24</f>
        <v>TEMPI</v>
      </c>
      <c r="C14" s="476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62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</row>
    <row r="15" spans="1:112" ht="14.45" outlineLevel="1" x14ac:dyDescent="0.35">
      <c r="A15" s="157"/>
      <c r="B15" s="476" t="str">
        <f>AL24</f>
        <v>FUORISTRADA</v>
      </c>
      <c r="C15" s="476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62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</row>
    <row r="16" spans="1:112" ht="14.45" outlineLevel="1" x14ac:dyDescent="0.35">
      <c r="A16" s="157"/>
      <c r="B16" s="476" t="str">
        <f>AP24</f>
        <v>CAMBIO</v>
      </c>
      <c r="C16" s="476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62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</row>
    <row r="17" spans="1:113" ht="14.45" outlineLevel="1" x14ac:dyDescent="0.35">
      <c r="A17" s="157"/>
      <c r="B17" s="476" t="str">
        <f>AT24</f>
        <v>CATEGORIE INTERNAZIONALI</v>
      </c>
      <c r="C17" s="476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62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</row>
    <row r="18" spans="1:113" ht="14.45" outlineLevel="1" x14ac:dyDescent="0.35">
      <c r="A18" s="157"/>
      <c r="B18" s="476" t="str">
        <f>AW24</f>
        <v>TIPI OMOLOGAZIONE</v>
      </c>
      <c r="C18" s="476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62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</row>
    <row r="19" spans="1:113" ht="14.45" outlineLevel="1" x14ac:dyDescent="0.35">
      <c r="A19" s="157"/>
      <c r="B19" s="476" t="str">
        <f>AZ24</f>
        <v>CARROZZERIE</v>
      </c>
      <c r="C19" s="476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62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</row>
    <row r="20" spans="1:113" ht="14.45" outlineLevel="1" x14ac:dyDescent="0.35">
      <c r="A20" s="157"/>
      <c r="B20" s="476" t="str">
        <f>BE24</f>
        <v>INQUINAMENTO</v>
      </c>
      <c r="C20" s="476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62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</row>
    <row r="21" spans="1:113" ht="14.45" outlineLevel="1" x14ac:dyDescent="0.35">
      <c r="A21" s="157"/>
      <c r="B21" s="476" t="s">
        <v>144</v>
      </c>
      <c r="C21" s="476"/>
      <c r="D21" s="157"/>
      <c r="E21" s="157"/>
      <c r="F21" s="157"/>
      <c r="G21" s="157"/>
      <c r="H21" s="157"/>
      <c r="I21" s="157"/>
      <c r="J21" s="157"/>
      <c r="K21" s="157"/>
      <c r="M21" s="157"/>
      <c r="N21" s="157"/>
      <c r="O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62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</row>
    <row r="22" spans="1:113" ht="14.45" outlineLevel="1" x14ac:dyDescent="0.35">
      <c r="A22" s="157"/>
      <c r="B22" s="476" t="s">
        <v>2572</v>
      </c>
      <c r="C22" s="476"/>
      <c r="D22" s="157"/>
      <c r="E22" s="157"/>
      <c r="F22" s="157"/>
      <c r="G22" s="157"/>
      <c r="H22" s="157"/>
      <c r="I22" s="157"/>
      <c r="J22" s="157"/>
      <c r="K22" s="157"/>
      <c r="M22" s="157"/>
      <c r="N22" s="157"/>
      <c r="O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62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</row>
    <row r="23" spans="1:113" ht="15.75" customHeight="1" x14ac:dyDescent="0.35">
      <c r="A23" s="157"/>
      <c r="B23" s="163"/>
      <c r="C23" s="157"/>
      <c r="D23" s="157"/>
      <c r="E23" s="157"/>
      <c r="F23" s="157"/>
      <c r="H23" s="274" t="s">
        <v>145</v>
      </c>
      <c r="I23" s="162"/>
      <c r="J23" s="157"/>
      <c r="K23" s="157"/>
      <c r="L23" s="274" t="s">
        <v>145</v>
      </c>
      <c r="M23" s="157"/>
      <c r="N23" s="157"/>
      <c r="O23" s="157"/>
      <c r="P23" s="274" t="s">
        <v>145</v>
      </c>
      <c r="Q23" s="157"/>
      <c r="R23" s="157"/>
      <c r="S23" s="157"/>
      <c r="T23" s="157"/>
      <c r="U23" s="157"/>
      <c r="V23" s="274" t="s">
        <v>145</v>
      </c>
      <c r="W23" s="157"/>
      <c r="X23" s="157"/>
      <c r="Y23" s="157"/>
      <c r="Z23" s="274" t="s">
        <v>145</v>
      </c>
      <c r="AA23" s="157"/>
      <c r="AB23" s="157"/>
      <c r="AC23" s="157"/>
      <c r="AD23" s="274" t="s">
        <v>145</v>
      </c>
      <c r="AE23" s="157"/>
      <c r="AF23" s="157"/>
      <c r="AG23" s="157"/>
      <c r="AH23" s="274" t="s">
        <v>145</v>
      </c>
      <c r="AI23" s="157"/>
      <c r="AJ23" s="157"/>
      <c r="AK23" s="157"/>
      <c r="AL23" s="157"/>
      <c r="AM23" s="157"/>
      <c r="AN23" s="274" t="s">
        <v>145</v>
      </c>
      <c r="AO23" s="157"/>
      <c r="AP23" s="157"/>
      <c r="AQ23" s="157"/>
      <c r="AR23" s="274" t="s">
        <v>145</v>
      </c>
      <c r="AS23" s="157"/>
      <c r="AT23" s="157"/>
      <c r="AU23" s="274" t="s">
        <v>145</v>
      </c>
      <c r="AV23" s="162"/>
      <c r="AW23" s="157"/>
      <c r="AX23" s="274" t="s">
        <v>145</v>
      </c>
      <c r="AY23" s="157"/>
      <c r="AZ23" s="157"/>
      <c r="BA23" s="157"/>
      <c r="BB23" s="157"/>
      <c r="BC23" s="274" t="s">
        <v>145</v>
      </c>
      <c r="BD23" s="157"/>
      <c r="BE23" s="157"/>
      <c r="BF23" s="157"/>
      <c r="BG23" s="157"/>
      <c r="BH23" s="157"/>
      <c r="BI23" s="274" t="s">
        <v>145</v>
      </c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274" t="s">
        <v>145</v>
      </c>
      <c r="CH23" s="157"/>
      <c r="CI23" s="157"/>
      <c r="CJ23" s="157"/>
      <c r="CK23" s="274" t="s">
        <v>145</v>
      </c>
      <c r="CL23" s="157"/>
      <c r="CM23" s="157"/>
      <c r="CN23" s="157"/>
      <c r="CO23" s="274" t="s">
        <v>145</v>
      </c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</row>
    <row r="24" spans="1:113" s="37" customFormat="1" x14ac:dyDescent="0.25">
      <c r="A24" s="49"/>
      <c r="B24" s="484" t="s">
        <v>78</v>
      </c>
      <c r="C24" s="484"/>
      <c r="D24" s="484"/>
      <c r="E24" s="49"/>
      <c r="F24" s="482" t="s">
        <v>146</v>
      </c>
      <c r="G24" s="482"/>
      <c r="H24" s="482"/>
      <c r="I24" s="49"/>
      <c r="J24" s="477" t="s">
        <v>147</v>
      </c>
      <c r="K24" s="477"/>
      <c r="L24" s="477"/>
      <c r="M24" s="49"/>
      <c r="N24" s="478" t="s">
        <v>148</v>
      </c>
      <c r="O24" s="478"/>
      <c r="P24" s="478"/>
      <c r="Q24" s="49"/>
      <c r="R24" s="38" t="s">
        <v>149</v>
      </c>
      <c r="S24" s="49"/>
      <c r="T24" s="480" t="s">
        <v>143</v>
      </c>
      <c r="U24" s="480"/>
      <c r="V24" s="480"/>
      <c r="W24" s="49"/>
      <c r="X24" s="479" t="s">
        <v>150</v>
      </c>
      <c r="Y24" s="479"/>
      <c r="Z24" s="479"/>
      <c r="AA24" s="49"/>
      <c r="AB24" s="486" t="s">
        <v>151</v>
      </c>
      <c r="AC24" s="486"/>
      <c r="AD24" s="486"/>
      <c r="AE24" s="49"/>
      <c r="AF24" s="487" t="s">
        <v>123</v>
      </c>
      <c r="AG24" s="487"/>
      <c r="AH24" s="487"/>
      <c r="AI24" s="49"/>
      <c r="AJ24" s="39" t="s">
        <v>152</v>
      </c>
      <c r="AK24" s="49"/>
      <c r="AL24" s="488" t="s">
        <v>153</v>
      </c>
      <c r="AM24" s="488"/>
      <c r="AN24" s="488"/>
      <c r="AO24" s="49"/>
      <c r="AP24" s="489" t="s">
        <v>154</v>
      </c>
      <c r="AQ24" s="489"/>
      <c r="AR24" s="489"/>
      <c r="AS24" s="49"/>
      <c r="AT24" s="490" t="s">
        <v>155</v>
      </c>
      <c r="AU24" s="490"/>
      <c r="AV24" s="51"/>
      <c r="AW24" s="479" t="s">
        <v>156</v>
      </c>
      <c r="AX24" s="479"/>
      <c r="AY24" s="49"/>
      <c r="AZ24" s="485" t="s">
        <v>157</v>
      </c>
      <c r="BA24" s="485"/>
      <c r="BB24" s="485"/>
      <c r="BC24" s="485"/>
      <c r="BD24" s="49"/>
      <c r="BE24" s="484" t="s">
        <v>158</v>
      </c>
      <c r="BF24" s="484"/>
      <c r="BG24" s="484"/>
      <c r="BH24" s="484"/>
      <c r="BI24" s="484"/>
      <c r="BJ24" s="49"/>
      <c r="BK24" s="482" t="s">
        <v>144</v>
      </c>
      <c r="BL24" s="482"/>
      <c r="BM24" s="482"/>
      <c r="BN24" s="482"/>
      <c r="BO24" s="482"/>
      <c r="BP24" s="482"/>
      <c r="BQ24" s="482"/>
      <c r="BR24" s="482"/>
      <c r="BS24" s="482"/>
      <c r="BT24" s="482"/>
      <c r="BU24" s="482"/>
      <c r="BV24" s="482"/>
      <c r="BW24" s="482"/>
      <c r="BX24" s="482"/>
      <c r="BY24" s="482"/>
      <c r="BZ24" s="482"/>
      <c r="CA24" s="482"/>
      <c r="CB24" s="482"/>
      <c r="CC24" s="482"/>
      <c r="CD24" s="482"/>
      <c r="CE24" s="482"/>
      <c r="CF24" s="482"/>
      <c r="CG24" s="482"/>
      <c r="CH24" s="49"/>
      <c r="CI24" s="483" t="s">
        <v>159</v>
      </c>
      <c r="CJ24" s="483"/>
      <c r="CK24" s="483"/>
      <c r="CL24" s="157"/>
      <c r="CM24" s="472" t="s">
        <v>2572</v>
      </c>
      <c r="CN24" s="472"/>
      <c r="CO24" s="472"/>
      <c r="CP24" s="425"/>
      <c r="CQ24" s="475" t="s">
        <v>2614</v>
      </c>
      <c r="CR24" s="475"/>
      <c r="CS24" s="475"/>
      <c r="CT24" s="475"/>
      <c r="CU24" s="475"/>
      <c r="CV24" s="427"/>
      <c r="CW24" s="473" t="s">
        <v>2615</v>
      </c>
      <c r="CX24" s="474"/>
      <c r="CY24" s="474"/>
      <c r="CZ24" s="474"/>
      <c r="DA24" s="474"/>
      <c r="DB24" s="474"/>
      <c r="DC24" s="474"/>
      <c r="DD24" s="474"/>
      <c r="DE24" s="474"/>
      <c r="DF24" s="474"/>
      <c r="DG24" s="474"/>
      <c r="DH24" s="157"/>
      <c r="DI24" s="133"/>
    </row>
    <row r="25" spans="1:113" ht="45" x14ac:dyDescent="0.25">
      <c r="A25" s="157"/>
      <c r="B25" s="41" t="s">
        <v>160</v>
      </c>
      <c r="C25" s="41" t="s">
        <v>161</v>
      </c>
      <c r="D25" s="42" t="s">
        <v>162</v>
      </c>
      <c r="E25" s="157"/>
      <c r="F25" s="41" t="s">
        <v>163</v>
      </c>
      <c r="G25" s="42" t="s">
        <v>164</v>
      </c>
      <c r="H25" s="42" t="s">
        <v>162</v>
      </c>
      <c r="I25" s="157"/>
      <c r="J25" s="41" t="s">
        <v>165</v>
      </c>
      <c r="K25" s="41" t="s">
        <v>166</v>
      </c>
      <c r="L25" s="42" t="s">
        <v>162</v>
      </c>
      <c r="M25" s="164"/>
      <c r="N25" s="41" t="s">
        <v>167</v>
      </c>
      <c r="O25" s="41" t="s">
        <v>168</v>
      </c>
      <c r="P25" s="42" t="s">
        <v>162</v>
      </c>
      <c r="Q25" s="162"/>
      <c r="R25" s="43" t="s">
        <v>169</v>
      </c>
      <c r="S25" s="157"/>
      <c r="T25" s="43" t="s">
        <v>170</v>
      </c>
      <c r="U25" s="43" t="s">
        <v>171</v>
      </c>
      <c r="V25" s="42" t="s">
        <v>162</v>
      </c>
      <c r="W25" s="157"/>
      <c r="X25" s="42" t="s">
        <v>172</v>
      </c>
      <c r="Y25" s="41" t="s">
        <v>171</v>
      </c>
      <c r="Z25" s="42" t="s">
        <v>162</v>
      </c>
      <c r="AA25" s="157"/>
      <c r="AB25" s="41" t="s">
        <v>173</v>
      </c>
      <c r="AC25" s="41" t="s">
        <v>171</v>
      </c>
      <c r="AD25" s="42" t="s">
        <v>162</v>
      </c>
      <c r="AE25" s="157"/>
      <c r="AF25" s="41" t="s">
        <v>174</v>
      </c>
      <c r="AG25" s="41" t="s">
        <v>175</v>
      </c>
      <c r="AH25" s="42" t="s">
        <v>162</v>
      </c>
      <c r="AI25" s="157"/>
      <c r="AJ25" s="41" t="s">
        <v>176</v>
      </c>
      <c r="AK25" s="157"/>
      <c r="AL25" s="42" t="s">
        <v>177</v>
      </c>
      <c r="AM25" s="42" t="s">
        <v>164</v>
      </c>
      <c r="AN25" s="42" t="s">
        <v>162</v>
      </c>
      <c r="AO25" s="157"/>
      <c r="AP25" s="41" t="s">
        <v>178</v>
      </c>
      <c r="AQ25" s="42" t="s">
        <v>171</v>
      </c>
      <c r="AR25" s="42" t="s">
        <v>162</v>
      </c>
      <c r="AS25" s="165"/>
      <c r="AT25" s="41" t="s">
        <v>179</v>
      </c>
      <c r="AU25" s="41" t="s">
        <v>180</v>
      </c>
      <c r="AV25" s="162"/>
      <c r="AW25" s="41" t="s">
        <v>181</v>
      </c>
      <c r="AX25" s="41" t="s">
        <v>182</v>
      </c>
      <c r="AY25" s="166"/>
      <c r="AZ25" s="167" t="s">
        <v>181</v>
      </c>
      <c r="BA25" s="167" t="s">
        <v>171</v>
      </c>
      <c r="BB25" s="42" t="s">
        <v>183</v>
      </c>
      <c r="BC25" s="42" t="s">
        <v>162</v>
      </c>
      <c r="BD25" s="157"/>
      <c r="BE25" s="167" t="s">
        <v>184</v>
      </c>
      <c r="BF25" s="42" t="s">
        <v>185</v>
      </c>
      <c r="BG25" s="167" t="s">
        <v>186</v>
      </c>
      <c r="BH25" s="167" t="s">
        <v>187</v>
      </c>
      <c r="BI25" s="167" t="s">
        <v>188</v>
      </c>
      <c r="BJ25" s="157"/>
      <c r="BK25" s="167" t="s">
        <v>189</v>
      </c>
      <c r="BL25" s="167" t="s">
        <v>190</v>
      </c>
      <c r="BM25" s="167" t="s">
        <v>191</v>
      </c>
      <c r="BN25" s="167"/>
      <c r="BO25" s="167" t="s">
        <v>192</v>
      </c>
      <c r="BP25" s="167" t="s">
        <v>193</v>
      </c>
      <c r="BQ25" s="167" t="s">
        <v>194</v>
      </c>
      <c r="BR25" s="167" t="s">
        <v>195</v>
      </c>
      <c r="BS25" s="167" t="s">
        <v>196</v>
      </c>
      <c r="BT25" s="168" t="s">
        <v>197</v>
      </c>
      <c r="BU25" s="168" t="s">
        <v>198</v>
      </c>
      <c r="BV25" s="168" t="s">
        <v>199</v>
      </c>
      <c r="BW25" s="168" t="s">
        <v>200</v>
      </c>
      <c r="BX25" s="168" t="s">
        <v>201</v>
      </c>
      <c r="BY25" s="167"/>
      <c r="BZ25" s="167" t="s">
        <v>202</v>
      </c>
      <c r="CA25" s="167" t="s">
        <v>203</v>
      </c>
      <c r="CB25" s="167" t="s">
        <v>204</v>
      </c>
      <c r="CC25" s="167" t="s">
        <v>205</v>
      </c>
      <c r="CD25" s="167" t="s">
        <v>206</v>
      </c>
      <c r="CE25" s="167" t="s">
        <v>207</v>
      </c>
      <c r="CF25" s="167" t="s">
        <v>208</v>
      </c>
      <c r="CG25" s="167" t="s">
        <v>171</v>
      </c>
      <c r="CH25" s="157"/>
      <c r="CI25" s="167" t="s">
        <v>209</v>
      </c>
      <c r="CJ25" s="42" t="s">
        <v>171</v>
      </c>
      <c r="CK25" s="42" t="s">
        <v>162</v>
      </c>
      <c r="CL25" s="157"/>
      <c r="CM25" s="167" t="s">
        <v>209</v>
      </c>
      <c r="CN25" s="42" t="s">
        <v>171</v>
      </c>
      <c r="CO25" s="42" t="s">
        <v>162</v>
      </c>
      <c r="CP25" s="157"/>
      <c r="CQ25" s="426" t="s">
        <v>626</v>
      </c>
      <c r="CR25" s="426" t="s">
        <v>2605</v>
      </c>
      <c r="CS25" s="422"/>
      <c r="CT25" s="426" t="s">
        <v>2606</v>
      </c>
      <c r="CU25" s="426" t="s">
        <v>2605</v>
      </c>
      <c r="CV25" s="422"/>
      <c r="CW25" s="426" t="s">
        <v>754</v>
      </c>
      <c r="CX25" s="426" t="s">
        <v>2605</v>
      </c>
      <c r="CY25" s="422"/>
      <c r="CZ25" s="426" t="s">
        <v>757</v>
      </c>
      <c r="DA25" s="426" t="s">
        <v>2605</v>
      </c>
      <c r="DB25" s="422"/>
      <c r="DC25" s="426" t="s">
        <v>2607</v>
      </c>
      <c r="DD25" s="426" t="s">
        <v>2605</v>
      </c>
      <c r="DE25" s="422"/>
      <c r="DF25" s="426" t="s">
        <v>2608</v>
      </c>
      <c r="DG25" s="426" t="s">
        <v>2605</v>
      </c>
      <c r="DH25" s="157"/>
    </row>
    <row r="26" spans="1:113" ht="14.45" x14ac:dyDescent="0.35">
      <c r="A26" s="157"/>
      <c r="B26" s="44"/>
      <c r="C26" s="45"/>
      <c r="D26" s="60"/>
      <c r="E26" s="157"/>
      <c r="F26" s="40"/>
      <c r="G26" s="60"/>
      <c r="H26" s="60"/>
      <c r="I26" s="157"/>
      <c r="J26" s="44"/>
      <c r="K26" s="45"/>
      <c r="L26" s="60"/>
      <c r="M26" s="165"/>
      <c r="N26" s="44"/>
      <c r="O26" s="45"/>
      <c r="P26" s="60"/>
      <c r="Q26" s="162"/>
      <c r="R26" s="40"/>
      <c r="S26" s="157"/>
      <c r="T26" s="40"/>
      <c r="U26" s="60"/>
      <c r="V26" s="60"/>
      <c r="W26" s="157"/>
      <c r="X26" s="40" t="s">
        <v>216</v>
      </c>
      <c r="Y26" s="60"/>
      <c r="Z26" s="60"/>
      <c r="AA26" s="157"/>
      <c r="AB26" s="40" t="s">
        <v>217</v>
      </c>
      <c r="AC26" s="60"/>
      <c r="AD26" s="60" t="str">
        <f>CONCATENATE(AB26,"  ",AC26)</f>
        <v xml:space="preserve">   </v>
      </c>
      <c r="AE26" s="157"/>
      <c r="AF26" s="44" t="s">
        <v>218</v>
      </c>
      <c r="AG26" s="46"/>
      <c r="AH26" s="60"/>
      <c r="AI26" s="157"/>
      <c r="AJ26" s="40"/>
      <c r="AK26" s="157"/>
      <c r="AL26" s="40" t="s">
        <v>216</v>
      </c>
      <c r="AM26" s="60"/>
      <c r="AN26" s="60"/>
      <c r="AO26" s="157"/>
      <c r="AP26" s="40" t="s">
        <v>219</v>
      </c>
      <c r="AQ26" s="169" t="s">
        <v>220</v>
      </c>
      <c r="AR26" s="60"/>
      <c r="AS26" s="165"/>
      <c r="AT26" s="44"/>
      <c r="AU26" s="45"/>
      <c r="AV26" s="162"/>
      <c r="AW26" s="44"/>
      <c r="AX26" s="45"/>
      <c r="AY26" s="162"/>
      <c r="AZ26" s="170"/>
      <c r="BA26" s="170"/>
      <c r="BB26" s="47"/>
      <c r="BC26" s="47"/>
      <c r="BD26" s="157"/>
      <c r="BE26" s="171"/>
      <c r="BF26" s="172"/>
      <c r="BG26" s="171"/>
      <c r="BH26" s="171"/>
      <c r="BI26" s="171"/>
      <c r="BJ26" s="157"/>
      <c r="BK26" s="290"/>
      <c r="BL26" s="291"/>
      <c r="BM26" s="292"/>
      <c r="BN26" s="293"/>
      <c r="BO26" s="293">
        <v>0</v>
      </c>
      <c r="BP26" s="293">
        <v>1</v>
      </c>
      <c r="BQ26" s="293">
        <v>2</v>
      </c>
      <c r="BR26" s="293">
        <v>3</v>
      </c>
      <c r="BS26" s="293">
        <v>4</v>
      </c>
      <c r="BT26" s="293"/>
      <c r="BU26" s="293"/>
      <c r="BV26" s="293"/>
      <c r="BW26" s="293"/>
      <c r="BX26" s="293"/>
      <c r="BY26" s="293"/>
      <c r="BZ26" s="292"/>
      <c r="CA26" s="292"/>
      <c r="CB26" s="292"/>
      <c r="CC26" s="292"/>
      <c r="CD26" s="292"/>
      <c r="CE26" s="292"/>
      <c r="CF26" s="292"/>
      <c r="CG26" s="294"/>
      <c r="CH26" s="166"/>
      <c r="CI26" s="171"/>
      <c r="CJ26" s="172"/>
      <c r="CK26" s="171"/>
      <c r="CL26" s="157"/>
      <c r="CM26" s="171"/>
      <c r="CN26" s="172"/>
      <c r="CO26" s="171"/>
      <c r="CP26" s="157"/>
      <c r="CQ26" s="417" t="s">
        <v>625</v>
      </c>
      <c r="CR26" s="416" t="s">
        <v>2538</v>
      </c>
      <c r="CS26" s="418"/>
      <c r="CT26" s="417" t="s">
        <v>629</v>
      </c>
      <c r="CU26" s="416" t="s">
        <v>2541</v>
      </c>
      <c r="CV26" s="423"/>
      <c r="CW26" s="417" t="s">
        <v>753</v>
      </c>
      <c r="CX26" s="416" t="s">
        <v>2538</v>
      </c>
      <c r="CY26" s="418"/>
      <c r="CZ26" s="417" t="s">
        <v>115</v>
      </c>
      <c r="DA26" s="416" t="s">
        <v>2538</v>
      </c>
      <c r="DB26" s="418"/>
      <c r="DC26" s="417" t="s">
        <v>760</v>
      </c>
      <c r="DD26" s="417" t="s">
        <v>2538</v>
      </c>
      <c r="DE26" s="418"/>
      <c r="DF26" s="417" t="s">
        <v>718</v>
      </c>
      <c r="DG26" s="416" t="s">
        <v>2538</v>
      </c>
      <c r="DH26" s="157"/>
    </row>
    <row r="27" spans="1:113" ht="101.45" x14ac:dyDescent="0.35">
      <c r="A27" s="157"/>
      <c r="B27" s="44" t="s">
        <v>210</v>
      </c>
      <c r="C27" s="45" t="s">
        <v>211</v>
      </c>
      <c r="D27" s="60" t="str">
        <f>B27&amp;" - "&amp;C27</f>
        <v>A - AUTOVEICOLO</v>
      </c>
      <c r="E27" s="157"/>
      <c r="F27" s="40" t="s">
        <v>212</v>
      </c>
      <c r="G27" s="60" t="s">
        <v>1</v>
      </c>
      <c r="H27" s="60" t="str">
        <f>F27&amp;" - "&amp;G27</f>
        <v>II - INSERIMENTO</v>
      </c>
      <c r="I27" s="157"/>
      <c r="J27" s="44" t="s">
        <v>213</v>
      </c>
      <c r="K27" s="45" t="s">
        <v>214</v>
      </c>
      <c r="L27" s="60" t="str">
        <f>J27&amp;" - "&amp;K27</f>
        <v>G-M - GASOLIO - METANO</v>
      </c>
      <c r="M27" s="165"/>
      <c r="N27" s="44" t="s">
        <v>210</v>
      </c>
      <c r="O27" s="45" t="s">
        <v>215</v>
      </c>
      <c r="P27" s="60" t="str">
        <f t="shared" ref="P27" si="0">CONCATENATE(N27," - ",O27)</f>
        <v>A - ANT. IDRAUL.POST. MEC.</v>
      </c>
      <c r="Q27" s="162"/>
      <c r="R27" s="40" t="s">
        <v>234</v>
      </c>
      <c r="S27" s="157"/>
      <c r="T27" s="40" t="s">
        <v>235</v>
      </c>
      <c r="U27" s="60" t="s">
        <v>236</v>
      </c>
      <c r="V27" s="60" t="str">
        <f t="shared" ref="V27:V28" si="1">CONCATENATE(T27," - ",U27)</f>
        <v>I - Italia</v>
      </c>
      <c r="W27" s="157"/>
      <c r="X27" s="48" t="s">
        <v>283</v>
      </c>
      <c r="Y27" s="60" t="s">
        <v>2555</v>
      </c>
      <c r="Z27" s="60" t="str">
        <f>CONCATENATE(X27," - ",Y27)</f>
        <v>N - NO</v>
      </c>
      <c r="AA27" s="157"/>
      <c r="AB27" s="40" t="s">
        <v>239</v>
      </c>
      <c r="AC27" s="60" t="s">
        <v>2571</v>
      </c>
      <c r="AD27" s="60" t="str">
        <f t="shared" ref="AD27:AD29" si="2">CONCATENATE(AB27,"  ",AC27)</f>
        <v>C  valore tipico per autobus</v>
      </c>
      <c r="AE27" s="157"/>
      <c r="AF27" s="44" t="s">
        <v>210</v>
      </c>
      <c r="AG27" s="45" t="s">
        <v>240</v>
      </c>
      <c r="AH27" s="60" t="str">
        <f>AF27&amp;" - "&amp;AG27</f>
        <v>A - CONFORME ART. 5 D.M. N.RO 341 DEL 02/06/1992</v>
      </c>
      <c r="AI27" s="157"/>
      <c r="AJ27" s="40">
        <v>0</v>
      </c>
      <c r="AK27" s="157"/>
      <c r="AL27" s="40" t="s">
        <v>241</v>
      </c>
      <c r="AM27" s="60" t="s">
        <v>153</v>
      </c>
      <c r="AN27" s="60" t="str">
        <f>AL27&amp;" - "&amp;AM27</f>
        <v>F - FUORISTRADA</v>
      </c>
      <c r="AO27" s="157"/>
      <c r="AP27" s="44" t="s">
        <v>242</v>
      </c>
      <c r="AQ27" s="45" t="s">
        <v>243</v>
      </c>
      <c r="AR27" s="60" t="str">
        <f t="shared" ref="AR27:AR33" si="3">AP27&amp;" - "&amp;AQ27</f>
        <v>MEC - MECCANICO</v>
      </c>
      <c r="AS27" s="165"/>
      <c r="AT27" s="44" t="s">
        <v>221</v>
      </c>
      <c r="AU27" s="45" t="s">
        <v>222</v>
      </c>
      <c r="AV27" s="162"/>
      <c r="AW27" s="44" t="s">
        <v>223</v>
      </c>
      <c r="AX27" s="45" t="s">
        <v>224</v>
      </c>
      <c r="AY27" s="162"/>
      <c r="AZ27" s="173" t="s">
        <v>248</v>
      </c>
      <c r="BA27" s="173" t="s">
        <v>249</v>
      </c>
      <c r="BB27" s="60"/>
      <c r="BC27" s="60" t="str">
        <f t="shared" ref="BC27:BC90" si="4">CONCATENATE(AZ27," - ",BA27)</f>
        <v>4K - CASSONE</v>
      </c>
      <c r="BD27" s="157"/>
      <c r="BE27" s="173" t="s">
        <v>250</v>
      </c>
      <c r="BF27" s="173"/>
      <c r="BG27" s="173" t="s">
        <v>251</v>
      </c>
      <c r="BH27" s="173" t="s">
        <v>252</v>
      </c>
      <c r="BI27" s="173" t="s">
        <v>210</v>
      </c>
      <c r="BJ27" s="157"/>
      <c r="BK27" s="290" t="s">
        <v>253</v>
      </c>
      <c r="BL27" s="295" t="s">
        <v>254</v>
      </c>
      <c r="BM27" s="295" t="str">
        <f t="shared" ref="BM27:BM47" si="5">SUBSTITUTE(BL27,"*","=")</f>
        <v>=ART10=$$$=</v>
      </c>
      <c r="BN27" s="120"/>
      <c r="BO27" s="305">
        <f>IFERROR(FIND("=",$BM27,FIND("=",$BM27,LEN($BK27))+SUM($BN27:BN27)+1+BO$26)-(FIND("=",$BM27,2)+SUM($BN27:BN27)+BO$26)-1,0)</f>
        <v>3</v>
      </c>
      <c r="BP27" s="305">
        <f>IFERROR(FIND("=",$BM27,FIND("=",$BM27,LEN($BK27))+SUM($BN27:BO27)+1+BP$26)-(FIND("=",$BM27,2)+SUM($BN27:BO27)+BP$26)-1,0)</f>
        <v>0</v>
      </c>
      <c r="BQ27" s="305">
        <f>IFERROR(FIND("=",$BM27,FIND("=",$BM27,LEN($BK27))+SUM($BN27:BP27)+1+BQ$26)-(FIND("=",$BM27,2)+SUM($BN27:BP27)+BQ$26)-1,0)</f>
        <v>0</v>
      </c>
      <c r="BR27" s="305">
        <f>IFERROR(FIND("=",$BM27,FIND("=",$BM27,LEN($BK27))+SUM($BN27:BQ27)+1+BR$26)-(FIND("=",$BM27,2)+SUM($BN27:BQ27)+BR$26)-1,0)</f>
        <v>0</v>
      </c>
      <c r="BS27" s="305">
        <f>IFERROR(FIND("=",$BM27,FIND("=",$BM27,LEN($BK27))+SUM($BN27:BR27)+1+BS$26)-(FIND("=",$BM27,2)+SUM($BN27:BR27)+BS$26)-1,0)</f>
        <v>0</v>
      </c>
      <c r="BT27" s="306"/>
      <c r="BU27" s="306"/>
      <c r="BV27" s="306"/>
      <c r="BW27" s="306"/>
      <c r="BX27" s="306"/>
      <c r="BY27" s="120"/>
      <c r="BZ27" s="304" t="str">
        <f>MID($CF27,SUMPRODUCT(LEN($BY27:BY27))+SUM($BN27:BN27)+1,IFERROR(FIND("#",$CF27,SUMPRODUCT(LEN($BY27:BY27))+SUM($BN27:BN27)+1),1000)-(SUMPRODUCT(LEN($BY27:BY27))+SUM($BN27:BN27)+1))</f>
        <v>VEICOLO E C C E Z I O N A L E PUO` CIRCOLARE SOLO CON L`AUTORIZZAZIONE DI CUI ALL`ART. 10 DEL T. U.</v>
      </c>
      <c r="CA27" s="304" t="str">
        <f>MID($CF27,SUMPRODUCT(LEN($BY27:BZ27))+SUM($BN27:BO27)+1,IFERROR(FIND("#",$CF27,SUMPRODUCT(LEN($BY27:BZ27))+SUM($BN27:BO27)+1),1000)-(SUMPRODUCT(LEN($BY27:BZ27))+SUM($BN27:BO27)+1))</f>
        <v/>
      </c>
      <c r="CB27" s="304" t="str">
        <f>MID($CF27,SUMPRODUCT(LEN($BZ27:CA27))+SUM($BO27:BP27)+1,IFERROR(FIND("#",$CF27,SUMPRODUCT(LEN($BZ27:CA27))+SUM($BO27:BP27)+1),1000)-(SUMPRODUCT(LEN($BZ27:CA27))+SUM($BO27:BP27)+1))</f>
        <v/>
      </c>
      <c r="CC27" s="304" t="str">
        <f>MID($CF27,SUMPRODUCT(LEN($BZ27:CB27))+SUM($BO27:BQ27)+1,IFERROR(FIND("#",$CF27,SUMPRODUCT(LEN($BZ27:CB27))+SUM($BO27:BQ27)+1),1000)-(SUMPRODUCT(LEN($BZ27:CB27))+SUM($BO27:BQ27)+1))</f>
        <v/>
      </c>
      <c r="CD27" s="304" t="str">
        <f>MID($CF27,SUMPRODUCT(LEN($BZ27:CC27))+SUM($BO27:BR27)+1,IFERROR(FIND("#",$CF27,SUMPRODUCT(LEN($BZ27:CC27))+SUM($BO27:BR27)+1),1000)-(SUMPRODUCT(LEN($BZ27:CC27))+SUM($BO27:BR27)+1))</f>
        <v/>
      </c>
      <c r="CE27" s="304" t="str">
        <f>MID($CF27,SUMPRODUCT(LEN($BZ27:CD27))+SUM($BO27:BS27)+1,IFERROR(FIND("#",$CF27,SUMPRODUCT(LEN($BZ27:CD27))+SUM($BO27:BS27)+1),1000)-(SUMPRODUCT(LEN($BZ27:CD27))+SUM($BO27:BS27)+1))</f>
        <v/>
      </c>
      <c r="CF27" s="299" t="s">
        <v>255</v>
      </c>
      <c r="CG27" s="299" t="s">
        <v>255</v>
      </c>
      <c r="CH27" s="157"/>
      <c r="CI27" s="174" t="s">
        <v>256</v>
      </c>
      <c r="CJ27" s="173"/>
      <c r="CK27" s="60" t="str">
        <f t="shared" ref="CK27:CK30" si="6">CI27&amp;" - "&amp;CJ27</f>
        <v xml:space="preserve">T - </v>
      </c>
      <c r="CL27" s="157"/>
      <c r="CM27" s="171">
        <v>1</v>
      </c>
      <c r="CN27" s="172" t="s">
        <v>2573</v>
      </c>
      <c r="CO27" s="60" t="str">
        <f t="shared" ref="CO27:CO58" si="7">CM27&amp;" - "&amp;CN27</f>
        <v>1 - Fondo piatto</v>
      </c>
      <c r="CP27" s="157"/>
      <c r="CQ27" s="417" t="s">
        <v>625</v>
      </c>
      <c r="CR27" s="416" t="s">
        <v>2539</v>
      </c>
      <c r="CS27" s="423"/>
      <c r="CT27" s="417" t="s">
        <v>629</v>
      </c>
      <c r="CU27" s="416" t="s">
        <v>2542</v>
      </c>
      <c r="CV27" s="423"/>
      <c r="CW27" s="417" t="s">
        <v>753</v>
      </c>
      <c r="CX27" s="416" t="s">
        <v>2539</v>
      </c>
      <c r="CY27" s="418"/>
      <c r="CZ27" s="417" t="s">
        <v>115</v>
      </c>
      <c r="DA27" s="416" t="s">
        <v>2539</v>
      </c>
      <c r="DB27" s="418"/>
      <c r="DC27" s="417" t="s">
        <v>760</v>
      </c>
      <c r="DD27" s="417" t="s">
        <v>2539</v>
      </c>
      <c r="DE27" s="418"/>
      <c r="DF27" s="417" t="s">
        <v>718</v>
      </c>
      <c r="DG27" s="416" t="s">
        <v>2539</v>
      </c>
      <c r="DH27" s="157"/>
    </row>
    <row r="28" spans="1:113" ht="75" customHeight="1" x14ac:dyDescent="0.25">
      <c r="A28" s="157"/>
      <c r="B28" s="44" t="s">
        <v>226</v>
      </c>
      <c r="C28" s="45" t="s">
        <v>227</v>
      </c>
      <c r="D28" s="60" t="str">
        <f t="shared" ref="D28:D40" si="8">B28&amp;" - "&amp;C28</f>
        <v>M - MOTOVEICOLO</v>
      </c>
      <c r="E28" s="157"/>
      <c r="F28" s="40" t="s">
        <v>228</v>
      </c>
      <c r="G28" s="60" t="s">
        <v>229</v>
      </c>
      <c r="H28" s="60" t="str">
        <f t="shared" ref="H28:H30" si="9">F28&amp;" - "&amp;G28</f>
        <v>VR - VARIAZIONE</v>
      </c>
      <c r="I28" s="157"/>
      <c r="J28" s="44" t="s">
        <v>230</v>
      </c>
      <c r="K28" s="45" t="s">
        <v>231</v>
      </c>
      <c r="L28" s="60" t="str">
        <f t="shared" ref="L28:L42" si="10">J28&amp;" - "&amp;K28</f>
        <v>G-G - GASOLIO - GPL</v>
      </c>
      <c r="M28" s="165"/>
      <c r="N28" s="44" t="s">
        <v>232</v>
      </c>
      <c r="O28" s="45" t="s">
        <v>233</v>
      </c>
      <c r="P28" s="60" t="str">
        <f t="shared" ref="P28:P51" si="11">CONCATENATE(N28," - ",O28)</f>
        <v>B - IDRAUL.SERB.PRESS.</v>
      </c>
      <c r="Q28" s="162"/>
      <c r="R28" s="40" t="s">
        <v>263</v>
      </c>
      <c r="S28" s="157"/>
      <c r="T28" s="40" t="s">
        <v>264</v>
      </c>
      <c r="U28" s="60" t="s">
        <v>265</v>
      </c>
      <c r="V28" s="60" t="str">
        <f t="shared" si="1"/>
        <v>E - Estero</v>
      </c>
      <c r="W28" s="157"/>
      <c r="X28" s="48" t="s">
        <v>237</v>
      </c>
      <c r="Y28" s="60" t="s">
        <v>238</v>
      </c>
      <c r="Z28" s="60" t="str">
        <f>CONCATENATE(X28," - ",Y28)</f>
        <v>S - SI</v>
      </c>
      <c r="AA28" s="157"/>
      <c r="AB28" s="40" t="s">
        <v>266</v>
      </c>
      <c r="AC28" s="60" t="s">
        <v>2620</v>
      </c>
      <c r="AD28" s="60" t="str">
        <f t="shared" si="2"/>
        <v>J  Veicolo non soggetto ai vincoli</v>
      </c>
      <c r="AE28" s="157"/>
      <c r="AF28" s="44" t="s">
        <v>232</v>
      </c>
      <c r="AG28" s="45" t="s">
        <v>267</v>
      </c>
      <c r="AH28" s="60" t="str">
        <f>AF28&amp;" - "&amp;AG28</f>
        <v>B - NON CONFORME ALL'ART. 5 D.M. N.RO 341 DEL 02/06/1992, CON VINCOLO DI MASSA MASSIMA RIMORCHIABILE NON SUPERIORE A 10.000 KG</v>
      </c>
      <c r="AI28" s="157"/>
      <c r="AJ28" s="40">
        <v>2</v>
      </c>
      <c r="AK28" s="157"/>
      <c r="AL28" s="157"/>
      <c r="AM28" s="157"/>
      <c r="AN28" s="157"/>
      <c r="AO28" s="157"/>
      <c r="AP28" s="44" t="s">
        <v>268</v>
      </c>
      <c r="AQ28" s="45" t="s">
        <v>269</v>
      </c>
      <c r="AR28" s="60" t="str">
        <f t="shared" si="3"/>
        <v>AUT - AUTOMATICO</v>
      </c>
      <c r="AS28" s="162"/>
      <c r="AT28" s="44" t="s">
        <v>244</v>
      </c>
      <c r="AU28" s="45" t="s">
        <v>245</v>
      </c>
      <c r="AV28" s="162"/>
      <c r="AW28" s="44" t="s">
        <v>246</v>
      </c>
      <c r="AX28" s="45" t="s">
        <v>247</v>
      </c>
      <c r="AY28" s="162"/>
      <c r="AZ28" s="173" t="s">
        <v>274</v>
      </c>
      <c r="BA28" s="173" t="s">
        <v>275</v>
      </c>
      <c r="BB28" s="60"/>
      <c r="BC28" s="60" t="str">
        <f t="shared" si="4"/>
        <v>4P - PIANALE</v>
      </c>
      <c r="BD28" s="157"/>
      <c r="BE28" s="173" t="s">
        <v>276</v>
      </c>
      <c r="BF28" s="173"/>
      <c r="BG28" s="173" t="s">
        <v>277</v>
      </c>
      <c r="BH28" s="173" t="s">
        <v>278</v>
      </c>
      <c r="BI28" s="173" t="s">
        <v>210</v>
      </c>
      <c r="BJ28" s="157"/>
      <c r="BK28" s="290" t="s">
        <v>279</v>
      </c>
      <c r="BL28" s="295" t="s">
        <v>280</v>
      </c>
      <c r="BM28" s="295" t="str">
        <f t="shared" si="5"/>
        <v>=CONSM=####=####=####=</v>
      </c>
      <c r="BN28" s="120"/>
      <c r="BO28" s="305">
        <f>IFERROR(FIND("=",$BM28,FIND("=",$BM28,LEN($BK28))+SUM($BN28:BN28)+1+BO$26)-(FIND("=",$BM28,2)+SUM($BN28:BN28)+BO$26)-1,0)</f>
        <v>4</v>
      </c>
      <c r="BP28" s="305">
        <f>IFERROR(FIND("=",$BM28,FIND("=",$BM28,LEN($BK28))+SUM($BN28:BO28)+1+BP$26)-(FIND("=",$BM28,2)+SUM($BN28:BO28)+BP$26)-1,0)</f>
        <v>4</v>
      </c>
      <c r="BQ28" s="305">
        <f>IFERROR(FIND("=",$BM28,FIND("=",$BM28,LEN($BK28))+SUM($BN28:BP28)+1+BQ$26)-(FIND("=",$BM28,2)+SUM($BN28:BP28)+BQ$26)-1,0)</f>
        <v>4</v>
      </c>
      <c r="BR28" s="305">
        <f>IFERROR(FIND("=",$BM28,FIND("=",$BM28,LEN($BK28))+SUM($BN28:BQ28)+1+BR$26)-(FIND("=",$BM28,2)+SUM($BN28:BQ28)+BR$26)-1,0)</f>
        <v>0</v>
      </c>
      <c r="BS28" s="305">
        <f>IFERROR(FIND("=",$BM28,FIND("=",$BM28,LEN($BK28))+SUM($BN28:BR28)+1+BS$26)-(FIND("=",$BM28,2)+SUM($BN28:BR28)+BS$26)-1,0)</f>
        <v>0</v>
      </c>
      <c r="BT28" s="306"/>
      <c r="BU28" s="306"/>
      <c r="BV28" s="306"/>
      <c r="BW28" s="306"/>
      <c r="BX28" s="306"/>
      <c r="BY28" s="120"/>
      <c r="BZ28" s="304" t="str">
        <f>MID($CF28,SUMPRODUCT(LEN($BY28:BY28))+SUM($BN28:BN28)+1,IFERROR(FIND("#",$CF28,SUMPRODUCT(LEN($BY28:BY28))+SUM($BN28:BN28)+1),1000)-(SUMPRODUCT(LEN($BY28:BY28))+SUM($BN28:BN28)+1))</f>
        <v xml:space="preserve">CONSUMO IN LITRI/100 KM PERCORSO URBANO </v>
      </c>
      <c r="CA28" s="304" t="str">
        <f>MID($CF28,SUMPRODUCT(LEN($BY28:BZ28))+SUM($BN28:BO28)+1,IFERROR(FIND("#",$CF28,SUMPRODUCT(LEN($BY28:BZ28))+SUM($BN28:BO28)+1),1000)-(SUMPRODUCT(LEN($BY28:BZ28))+SUM($BN28:BO28)+1))</f>
        <v xml:space="preserve">; EXTRAURBANO </v>
      </c>
      <c r="CB28" s="304" t="str">
        <f>MID($CF28,SUMPRODUCT(LEN($BZ28:CA28))+SUM($BO28:BP28)+1,IFERROR(FIND("#",$CF28,SUMPRODUCT(LEN($BZ28:CA28))+SUM($BO28:BP28)+1),1000)-(SUMPRODUCT(LEN($BZ28:CA28))+SUM($BO28:BP28)+1))</f>
        <v xml:space="preserve">; COMBINATO </v>
      </c>
      <c r="CC28" s="304" t="str">
        <f>MID($CF28,SUMPRODUCT(LEN($BZ28:CB28))+SUM($BO28:BQ28)+1,IFERROR(FIND("#",$CF28,SUMPRODUCT(LEN($BZ28:CB28))+SUM($BO28:BQ28)+1),1000)-(SUMPRODUCT(LEN($BZ28:CB28))+SUM($BO28:BQ28)+1))</f>
        <v>.</v>
      </c>
      <c r="CD28" s="304" t="str">
        <f>MID($CF28,SUMPRODUCT(LEN($BZ28:CC28))+SUM($BO28:BR28)+1,IFERROR(FIND("#",$CF28,SUMPRODUCT(LEN($BZ28:CC28))+SUM($BO28:BR28)+1),1000)-(SUMPRODUCT(LEN($BZ28:CC28))+SUM($BO28:BR28)+1))</f>
        <v/>
      </c>
      <c r="CE28" s="304" t="str">
        <f>MID($CF28,SUMPRODUCT(LEN($BZ28:CD28))+SUM($BO28:BS28)+1,IFERROR(FIND("#",$CF28,SUMPRODUCT(LEN($BZ28:CD28))+SUM($BO28:BS28)+1),1000)-(SUMPRODUCT(LEN($BZ28:CD28))+SUM($BO28:BS28)+1))</f>
        <v/>
      </c>
      <c r="CF28" s="299" t="s">
        <v>281</v>
      </c>
      <c r="CG28" s="299" t="s">
        <v>282</v>
      </c>
      <c r="CH28" s="157"/>
      <c r="CI28" s="174" t="s">
        <v>283</v>
      </c>
      <c r="CJ28" s="173"/>
      <c r="CK28" s="60" t="str">
        <f t="shared" si="6"/>
        <v xml:space="preserve">N - </v>
      </c>
      <c r="CL28" s="157"/>
      <c r="CM28" s="174">
        <v>2</v>
      </c>
      <c r="CN28" s="173" t="s">
        <v>2574</v>
      </c>
      <c r="CO28" s="60" t="str">
        <f t="shared" si="7"/>
        <v>2 - Sponda ribaltabile</v>
      </c>
      <c r="CP28" s="157"/>
      <c r="CQ28" s="417" t="s">
        <v>625</v>
      </c>
      <c r="CR28" s="416" t="s">
        <v>2540</v>
      </c>
      <c r="CS28" s="423"/>
      <c r="CT28" s="423"/>
      <c r="CU28" s="423"/>
      <c r="CV28" s="423"/>
      <c r="CW28" s="417" t="s">
        <v>753</v>
      </c>
      <c r="CX28" s="416" t="s">
        <v>2540</v>
      </c>
      <c r="CY28" s="418"/>
      <c r="CZ28" s="417" t="s">
        <v>115</v>
      </c>
      <c r="DA28" s="416" t="s">
        <v>2540</v>
      </c>
      <c r="DB28" s="418"/>
      <c r="DC28" s="417" t="s">
        <v>760</v>
      </c>
      <c r="DD28" s="417" t="s">
        <v>2540</v>
      </c>
      <c r="DE28" s="418"/>
      <c r="DF28" s="417" t="s">
        <v>718</v>
      </c>
      <c r="DG28" s="416" t="s">
        <v>2540</v>
      </c>
      <c r="DH28" s="157"/>
    </row>
    <row r="29" spans="1:113" ht="135" customHeight="1" x14ac:dyDescent="0.25">
      <c r="A29" s="157"/>
      <c r="B29" s="44" t="s">
        <v>237</v>
      </c>
      <c r="C29" s="45" t="s">
        <v>257</v>
      </c>
      <c r="D29" s="60" t="str">
        <f t="shared" si="8"/>
        <v>S - MACCHINA AGRICOLA SEMOVENTE MUNITA DI ALMENO 2 ASSI</v>
      </c>
      <c r="E29" s="157"/>
      <c r="F29" s="40" t="s">
        <v>258</v>
      </c>
      <c r="G29" s="60" t="s">
        <v>259</v>
      </c>
      <c r="H29" s="60" t="str">
        <f t="shared" si="9"/>
        <v>VV - VISUALIZZAZIONE</v>
      </c>
      <c r="I29" s="157"/>
      <c r="J29" s="44" t="s">
        <v>260</v>
      </c>
      <c r="K29" s="45" t="s">
        <v>261</v>
      </c>
      <c r="L29" s="60" t="str">
        <f t="shared" si="10"/>
        <v>B   - BENZINA</v>
      </c>
      <c r="M29" s="165"/>
      <c r="N29" s="44" t="s">
        <v>239</v>
      </c>
      <c r="O29" s="45" t="s">
        <v>262</v>
      </c>
      <c r="P29" s="60" t="str">
        <f t="shared" si="11"/>
        <v>C - ANT. MEC. POST. IDRAUL.</v>
      </c>
      <c r="Q29" s="162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40" t="s">
        <v>291</v>
      </c>
      <c r="AC29" s="60" t="s">
        <v>2621</v>
      </c>
      <c r="AD29" s="60" t="str">
        <f t="shared" si="2"/>
        <v>Z  Veicolo non fornito anche se le sue caratteristiche richiedono la presenza di tale sistema</v>
      </c>
      <c r="AE29" s="157"/>
      <c r="AF29" s="44" t="s">
        <v>266</v>
      </c>
      <c r="AG29" s="45" t="s">
        <v>292</v>
      </c>
      <c r="AH29" s="60" t="str">
        <f>AF29&amp;" - "&amp;AG29</f>
        <v>J - VEICOLO NON SOGGETTO AI VINCOLI IMPOSTI DALL' ART. 5 D.M. N.RO 341 DEL 02/06/1992</v>
      </c>
      <c r="AI29" s="157"/>
      <c r="AJ29" s="40">
        <v>4</v>
      </c>
      <c r="AK29" s="157"/>
      <c r="AL29" s="157"/>
      <c r="AM29" s="157"/>
      <c r="AN29" s="157"/>
      <c r="AO29" s="157"/>
      <c r="AP29" s="44" t="s">
        <v>293</v>
      </c>
      <c r="AQ29" s="45" t="s">
        <v>294</v>
      </c>
      <c r="AR29" s="60" t="str">
        <f t="shared" si="3"/>
        <v>RID - CON RIDUTTORE</v>
      </c>
      <c r="AS29" s="162"/>
      <c r="AT29" s="44" t="s">
        <v>270</v>
      </c>
      <c r="AU29" s="45" t="s">
        <v>271</v>
      </c>
      <c r="AV29" s="162"/>
      <c r="AW29" s="44" t="s">
        <v>272</v>
      </c>
      <c r="AX29" s="45" t="s">
        <v>273</v>
      </c>
      <c r="AY29" s="162"/>
      <c r="AZ29" s="173" t="s">
        <v>299</v>
      </c>
      <c r="BA29" s="173" t="s">
        <v>300</v>
      </c>
      <c r="BB29" s="60"/>
      <c r="BC29" s="60" t="str">
        <f t="shared" si="4"/>
        <v>4R - CASSONE RIBALTABILE</v>
      </c>
      <c r="BD29" s="157"/>
      <c r="BE29" s="173" t="s">
        <v>301</v>
      </c>
      <c r="BF29" s="173"/>
      <c r="BG29" s="173" t="s">
        <v>302</v>
      </c>
      <c r="BH29" s="173" t="s">
        <v>303</v>
      </c>
      <c r="BI29" s="173" t="s">
        <v>210</v>
      </c>
      <c r="BJ29" s="157"/>
      <c r="BK29" s="290" t="s">
        <v>304</v>
      </c>
      <c r="BL29" s="295" t="s">
        <v>305</v>
      </c>
      <c r="BM29" s="295" t="str">
        <f t="shared" si="5"/>
        <v>=CONSU=####=####=####=</v>
      </c>
      <c r="BN29" s="120"/>
      <c r="BO29" s="305">
        <f>IFERROR(FIND("=",$BM29,FIND("=",$BM29,LEN($BK29))+SUM($BN29:BN29)+1+BO$26)-(FIND("=",$BM29,2)+SUM($BN29:BN29)+BO$26)-1,0)</f>
        <v>4</v>
      </c>
      <c r="BP29" s="305">
        <f>IFERROR(FIND("=",$BM29,FIND("=",$BM29,LEN($BK29))+SUM($BN29:BO29)+1+BP$26)-(FIND("=",$BM29,2)+SUM($BN29:BO29)+BP$26)-1,0)</f>
        <v>4</v>
      </c>
      <c r="BQ29" s="305">
        <f>IFERROR(FIND("=",$BM29,FIND("=",$BM29,LEN($BK29))+SUM($BN29:BP29)+1+BQ$26)-(FIND("=",$BM29,2)+SUM($BN29:BP29)+BQ$26)-1,0)</f>
        <v>4</v>
      </c>
      <c r="BR29" s="305">
        <f>IFERROR(FIND("=",$BM29,FIND("=",$BM29,LEN($BK29))+SUM($BN29:BQ29)+1+BR$26)-(FIND("=",$BM29,2)+SUM($BN29:BQ29)+BR$26)-1,0)</f>
        <v>0</v>
      </c>
      <c r="BS29" s="305">
        <f>IFERROR(FIND("=",$BM29,FIND("=",$BM29,LEN($BK29))+SUM($BN29:BR29)+1+BS$26)-(FIND("=",$BM29,2)+SUM($BN29:BR29)+BS$26)-1,0)</f>
        <v>0</v>
      </c>
      <c r="BT29" s="306"/>
      <c r="BU29" s="306"/>
      <c r="BV29" s="306"/>
      <c r="BW29" s="306"/>
      <c r="BX29" s="306"/>
      <c r="BY29" s="120"/>
      <c r="BZ29" s="304" t="str">
        <f>MID($CF29,SUMPRODUCT(LEN($BY29:BY29))+SUM($BN29:BN29)+1,IFERROR(FIND("#",$CF29,SUMPRODUCT(LEN($BY29:BY29))+SUM($BN29:BN29)+1),1000)-(SUMPRODUCT(LEN($BY29:BY29))+SUM($BN29:BN29)+1))</f>
        <v xml:space="preserve">CONSUMO IN LITRI / 100 KM PERCORSO URBANO </v>
      </c>
      <c r="CA29" s="304" t="str">
        <f>MID($CF29,SUMPRODUCT(LEN($BY29:BZ29))+SUM($BN29:BO29)+1,IFERROR(FIND("#",$CF29,SUMPRODUCT(LEN($BY29:BZ29))+SUM($BN29:BO29)+1),1000)-(SUMPRODUCT(LEN($BY29:BZ29))+SUM($BN29:BO29)+1))</f>
        <v xml:space="preserve"> A 90 KM/H </v>
      </c>
      <c r="CB29" s="304" t="str">
        <f>MID($CF29,SUMPRODUCT(LEN($BZ29:CA29))+SUM($BO29:BP29)+1,IFERROR(FIND("#",$CF29,SUMPRODUCT(LEN($BZ29:CA29))+SUM($BO29:BP29)+1),1000)-(SUMPRODUCT(LEN($BZ29:CA29))+SUM($BO29:BP29)+1))</f>
        <v xml:space="preserve">; A 120 KM/H </v>
      </c>
      <c r="CC29" s="304" t="str">
        <f>MID($CF29,SUMPRODUCT(LEN($BZ29:CB29))+SUM($BO29:BQ29)+1,IFERROR(FIND("#",$CF29,SUMPRODUCT(LEN($BZ29:CB29))+SUM($BO29:BQ29)+1),1000)-(SUMPRODUCT(LEN($BZ29:CB29))+SUM($BO29:BQ29)+1))</f>
        <v>.</v>
      </c>
      <c r="CD29" s="304" t="str">
        <f>MID($CF29,SUMPRODUCT(LEN($BZ29:CC29))+SUM($BO29:BR29)+1,IFERROR(FIND("#",$CF29,SUMPRODUCT(LEN($BZ29:CC29))+SUM($BO29:BR29)+1),1000)-(SUMPRODUCT(LEN($BZ29:CC29))+SUM($BO29:BR29)+1))</f>
        <v/>
      </c>
      <c r="CE29" s="304" t="str">
        <f>MID($CF29,SUMPRODUCT(LEN($BZ29:CD29))+SUM($BO29:BS29)+1,IFERROR(FIND("#",$CF29,SUMPRODUCT(LEN($BZ29:CD29))+SUM($BO29:BS29)+1),1000)-(SUMPRODUCT(LEN($BZ29:CD29))+SUM($BO29:BS29)+1))</f>
        <v/>
      </c>
      <c r="CF29" s="299" t="s">
        <v>306</v>
      </c>
      <c r="CG29" s="299" t="s">
        <v>307</v>
      </c>
      <c r="CH29" s="157"/>
      <c r="CI29" s="174" t="s">
        <v>308</v>
      </c>
      <c r="CJ29" s="173"/>
      <c r="CK29" s="60" t="str">
        <f t="shared" si="6"/>
        <v xml:space="preserve">X - </v>
      </c>
      <c r="CL29" s="157"/>
      <c r="CM29" s="174">
        <v>3</v>
      </c>
      <c r="CN29" s="173" t="s">
        <v>2575</v>
      </c>
      <c r="CO29" s="60" t="str">
        <f t="shared" si="7"/>
        <v>3 - Cassone chiuso</v>
      </c>
      <c r="CP29" s="157"/>
      <c r="CQ29" s="417" t="s">
        <v>625</v>
      </c>
      <c r="CR29" s="416" t="s">
        <v>2541</v>
      </c>
      <c r="CS29" s="423"/>
      <c r="CT29" s="423"/>
      <c r="CU29" s="423"/>
      <c r="CV29" s="423"/>
      <c r="CW29" s="417" t="s">
        <v>753</v>
      </c>
      <c r="CX29" s="416" t="s">
        <v>2541</v>
      </c>
      <c r="CY29" s="418"/>
      <c r="CZ29" s="417" t="s">
        <v>115</v>
      </c>
      <c r="DA29" s="416" t="s">
        <v>2541</v>
      </c>
      <c r="DB29" s="418"/>
      <c r="DC29" s="417" t="s">
        <v>760</v>
      </c>
      <c r="DD29" s="417" t="s">
        <v>2541</v>
      </c>
      <c r="DE29" s="418"/>
      <c r="DF29" s="417" t="s">
        <v>718</v>
      </c>
      <c r="DG29" s="416" t="s">
        <v>2541</v>
      </c>
      <c r="DH29" s="157"/>
    </row>
    <row r="30" spans="1:113" ht="90" x14ac:dyDescent="0.25">
      <c r="A30" s="157"/>
      <c r="B30" s="44" t="s">
        <v>256</v>
      </c>
      <c r="C30" s="45" t="s">
        <v>284</v>
      </c>
      <c r="D30" s="60" t="str">
        <f t="shared" si="8"/>
        <v>T - RIMORCHIO AGRICOLO</v>
      </c>
      <c r="E30" s="157"/>
      <c r="F30" s="40" t="s">
        <v>285</v>
      </c>
      <c r="G30" s="60" t="s">
        <v>286</v>
      </c>
      <c r="H30" s="60" t="str">
        <f t="shared" si="9"/>
        <v>AA - ANNULLAMENTO</v>
      </c>
      <c r="I30" s="157"/>
      <c r="J30" s="44" t="s">
        <v>287</v>
      </c>
      <c r="K30" s="45" t="s">
        <v>288</v>
      </c>
      <c r="L30" s="60" t="str">
        <f t="shared" si="10"/>
        <v>B-O - BENZINA/OLIO</v>
      </c>
      <c r="M30" s="165"/>
      <c r="N30" s="44" t="s">
        <v>289</v>
      </c>
      <c r="O30" s="45" t="s">
        <v>290</v>
      </c>
      <c r="P30" s="60" t="str">
        <f t="shared" si="11"/>
        <v>D - IDR./SERVOFR/DEPRESS</v>
      </c>
      <c r="Q30" s="162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44" t="s">
        <v>291</v>
      </c>
      <c r="AG30" s="45" t="s">
        <v>314</v>
      </c>
      <c r="AH30" s="60" t="str">
        <f>AF30&amp;" - "&amp;AG30</f>
        <v>Z - VEICOLO NON FORNITO DI SISTEMA ABS ANCHE SE LE SUE CARATTERISTICHE RICHIEDONO LA PRESENZA DI TALE SISTEMA. (L'OMOLOGAZIONE IN QUESTO CASO NON SARA' UTILIZZATA PER L'IMMATRICOLAZIONE)</v>
      </c>
      <c r="AI30" s="157"/>
      <c r="AJ30" s="157"/>
      <c r="AK30" s="157"/>
      <c r="AL30" s="157"/>
      <c r="AM30" s="157"/>
      <c r="AN30" s="157"/>
      <c r="AO30" s="157"/>
      <c r="AP30" s="44" t="s">
        <v>315</v>
      </c>
      <c r="AQ30" s="45" t="s">
        <v>316</v>
      </c>
      <c r="AR30" s="60" t="str">
        <f t="shared" si="3"/>
        <v>MLT - CON MOLTIPLICATORE</v>
      </c>
      <c r="AS30" s="162"/>
      <c r="AT30" s="44" t="s">
        <v>295</v>
      </c>
      <c r="AU30" s="45" t="s">
        <v>296</v>
      </c>
      <c r="AV30" s="162"/>
      <c r="AW30" s="44" t="s">
        <v>297</v>
      </c>
      <c r="AX30" s="45" t="s">
        <v>298</v>
      </c>
      <c r="AY30" s="162"/>
      <c r="AZ30" s="173" t="s">
        <v>321</v>
      </c>
      <c r="BA30" s="173" t="s">
        <v>322</v>
      </c>
      <c r="BB30" s="60"/>
      <c r="BC30" s="60" t="str">
        <f t="shared" si="4"/>
        <v>4T - CABINA CHIUSA CON TELAIO</v>
      </c>
      <c r="BD30" s="157"/>
      <c r="BE30" s="173" t="s">
        <v>323</v>
      </c>
      <c r="BF30" s="173"/>
      <c r="BG30" s="173" t="s">
        <v>324</v>
      </c>
      <c r="BH30" s="173" t="s">
        <v>325</v>
      </c>
      <c r="BI30" s="173" t="s">
        <v>210</v>
      </c>
      <c r="BJ30" s="157"/>
      <c r="BK30" s="290" t="s">
        <v>326</v>
      </c>
      <c r="BL30" s="295" t="s">
        <v>327</v>
      </c>
      <c r="BM30" s="295" t="str">
        <f t="shared" si="5"/>
        <v>=MASSA=####=</v>
      </c>
      <c r="BN30" s="120"/>
      <c r="BO30" s="305">
        <f>IFERROR(FIND("=",$BM30,FIND("=",$BM30,LEN($BK30))+SUM($BN30:BN30)+1+BO$26)-(FIND("=",$BM30,2)+SUM($BN30:BN30)+BO$26)-1,0)</f>
        <v>4</v>
      </c>
      <c r="BP30" s="305">
        <f>IFERROR(FIND("=",$BM30,FIND("=",$BM30,LEN($BK30))+SUM($BN30:BO30)+1+BP$26)-(FIND("=",$BM30,2)+SUM($BN30:BO30)+BP$26)-1,0)</f>
        <v>0</v>
      </c>
      <c r="BQ30" s="305">
        <f>IFERROR(FIND("=",$BM30,FIND("=",$BM30,LEN($BK30))+SUM($BN30:BP30)+1+BQ$26)-(FIND("=",$BM30,2)+SUM($BN30:BP30)+BQ$26)-1,0)</f>
        <v>0</v>
      </c>
      <c r="BR30" s="305">
        <f>IFERROR(FIND("=",$BM30,FIND("=",$BM30,LEN($BK30))+SUM($BN30:BQ30)+1+BR$26)-(FIND("=",$BM30,2)+SUM($BN30:BQ30)+BR$26)-1,0)</f>
        <v>0</v>
      </c>
      <c r="BS30" s="305">
        <f>IFERROR(FIND("=",$BM30,FIND("=",$BM30,LEN($BK30))+SUM($BN30:BR30)+1+BS$26)-(FIND("=",$BM30,2)+SUM($BN30:BR30)+BS$26)-1,0)</f>
        <v>0</v>
      </c>
      <c r="BT30" s="306"/>
      <c r="BU30" s="306"/>
      <c r="BV30" s="306"/>
      <c r="BW30" s="306"/>
      <c r="BX30" s="306"/>
      <c r="BY30" s="120"/>
      <c r="BZ30" s="304" t="str">
        <f>MID($CF30,SUMPRODUCT(LEN($BY30:BY30))+SUM($BN30:BN30)+1,IFERROR(FIND("#",$CF30,SUMPRODUCT(LEN($BY30:BY30))+SUM($BN30:BN30)+1),1000)-(SUMPRODUCT(LEN($BY30:BY30))+SUM($BN30:BN30)+1))</f>
        <v xml:space="preserve">MASSA A VUOTO = KG </v>
      </c>
      <c r="CA30" s="304" t="str">
        <f>MID($CF30,SUMPRODUCT(LEN($BY30:BZ30))+SUM($BN30:BO30)+1,IFERROR(FIND("#",$CF30,SUMPRODUCT(LEN($BY30:BZ30))+SUM($BN30:BO30)+1),1000)-(SUMPRODUCT(LEN($BY30:BZ30))+SUM($BN30:BO30)+1))</f>
        <v/>
      </c>
      <c r="CB30" s="304" t="str">
        <f>MID($CF30,SUMPRODUCT(LEN($BZ30:CA30))+SUM($BO30:BP30)+1,IFERROR(FIND("#",$CF30,SUMPRODUCT(LEN($BZ30:CA30))+SUM($BO30:BP30)+1),1000)-(SUMPRODUCT(LEN($BZ30:CA30))+SUM($BO30:BP30)+1))</f>
        <v/>
      </c>
      <c r="CC30" s="304" t="str">
        <f>MID($CF30,SUMPRODUCT(LEN($BZ30:CB30))+SUM($BO30:BQ30)+1,IFERROR(FIND("#",$CF30,SUMPRODUCT(LEN($BZ30:CB30))+SUM($BO30:BQ30)+1),1000)-(SUMPRODUCT(LEN($BZ30:CB30))+SUM($BO30:BQ30)+1))</f>
        <v/>
      </c>
      <c r="CD30" s="304" t="str">
        <f>MID($CF30,SUMPRODUCT(LEN($BZ30:CC30))+SUM($BO30:BR30)+1,IFERROR(FIND("#",$CF30,SUMPRODUCT(LEN($BZ30:CC30))+SUM($BO30:BR30)+1),1000)-(SUMPRODUCT(LEN($BZ30:CC30))+SUM($BO30:BR30)+1))</f>
        <v/>
      </c>
      <c r="CE30" s="304" t="str">
        <f>MID($CF30,SUMPRODUCT(LEN($BZ30:CD30))+SUM($BO30:BS30)+1,IFERROR(FIND("#",$CF30,SUMPRODUCT(LEN($BZ30:CD30))+SUM($BO30:BS30)+1),1000)-(SUMPRODUCT(LEN($BZ30:CD30))+SUM($BO30:BS30)+1))</f>
        <v/>
      </c>
      <c r="CF30" s="299" t="s">
        <v>328</v>
      </c>
      <c r="CG30" s="299" t="s">
        <v>328</v>
      </c>
      <c r="CH30" s="157"/>
      <c r="CI30" s="174" t="s">
        <v>232</v>
      </c>
      <c r="CJ30" s="173"/>
      <c r="CK30" s="60" t="str">
        <f t="shared" si="6"/>
        <v xml:space="preserve">B - </v>
      </c>
      <c r="CL30" s="157"/>
      <c r="CM30" s="174">
        <v>4</v>
      </c>
      <c r="CN30" s="173" t="s">
        <v>2576</v>
      </c>
      <c r="CO30" s="60" t="str">
        <f t="shared" si="7"/>
        <v>4 - Condizionato, con pareti isolate e attrezzato per mantenere la temperatura interna</v>
      </c>
      <c r="CP30" s="157"/>
      <c r="CQ30" s="417" t="s">
        <v>625</v>
      </c>
      <c r="CR30" s="416" t="s">
        <v>2542</v>
      </c>
      <c r="CS30" s="423"/>
      <c r="CT30" s="423"/>
      <c r="CU30" s="423"/>
      <c r="CV30" s="423"/>
      <c r="CW30" s="417" t="s">
        <v>753</v>
      </c>
      <c r="CX30" s="416" t="s">
        <v>2542</v>
      </c>
      <c r="CY30" s="418"/>
      <c r="CZ30" s="417" t="s">
        <v>115</v>
      </c>
      <c r="DA30" s="416" t="s">
        <v>2542</v>
      </c>
      <c r="DB30" s="418"/>
      <c r="DC30" s="417" t="s">
        <v>760</v>
      </c>
      <c r="DD30" s="417" t="s">
        <v>2542</v>
      </c>
      <c r="DE30" s="418"/>
      <c r="DF30" s="417" t="s">
        <v>718</v>
      </c>
      <c r="DG30" s="416" t="s">
        <v>2542</v>
      </c>
      <c r="DH30" s="157"/>
    </row>
    <row r="31" spans="1:113" ht="75" customHeight="1" x14ac:dyDescent="0.25">
      <c r="A31" s="157"/>
      <c r="B31" s="44" t="s">
        <v>309</v>
      </c>
      <c r="C31" s="45" t="s">
        <v>310</v>
      </c>
      <c r="D31" s="60" t="str">
        <f t="shared" si="8"/>
        <v>V - MACCHINA AGRICOLA OPERATRICE</v>
      </c>
      <c r="E31" s="157"/>
      <c r="F31" s="157"/>
      <c r="G31" s="157"/>
      <c r="H31" s="157"/>
      <c r="I31" s="157"/>
      <c r="J31" s="44" t="s">
        <v>311</v>
      </c>
      <c r="K31" s="45" t="s">
        <v>312</v>
      </c>
      <c r="L31" s="60" t="str">
        <f t="shared" si="10"/>
        <v>B-W - BENZINA/WANKEL</v>
      </c>
      <c r="M31" s="165"/>
      <c r="N31" s="44" t="s">
        <v>264</v>
      </c>
      <c r="O31" s="45" t="s">
        <v>313</v>
      </c>
      <c r="P31" s="60" t="str">
        <f t="shared" si="11"/>
        <v>E - IDRAUL.SERVOFR PRESS</v>
      </c>
      <c r="Q31" s="162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44" t="s">
        <v>332</v>
      </c>
      <c r="AQ31" s="45" t="s">
        <v>333</v>
      </c>
      <c r="AR31" s="60" t="str">
        <f t="shared" si="3"/>
        <v>CNV - CON CONVERTITORE</v>
      </c>
      <c r="AS31" s="162"/>
      <c r="AT31" s="44" t="s">
        <v>317</v>
      </c>
      <c r="AU31" s="45" t="s">
        <v>318</v>
      </c>
      <c r="AV31" s="162"/>
      <c r="AW31" s="44" t="s">
        <v>319</v>
      </c>
      <c r="AX31" s="45" t="s">
        <v>320</v>
      </c>
      <c r="AY31" s="162"/>
      <c r="AZ31" s="173" t="s">
        <v>338</v>
      </c>
      <c r="BA31" s="173" t="s">
        <v>339</v>
      </c>
      <c r="BB31" s="60"/>
      <c r="BC31" s="60" t="str">
        <f t="shared" si="4"/>
        <v>A0 - PER USO PRIVATO</v>
      </c>
      <c r="BD31" s="157"/>
      <c r="BE31" s="173" t="s">
        <v>340</v>
      </c>
      <c r="BF31" s="173"/>
      <c r="BG31" s="173" t="s">
        <v>341</v>
      </c>
      <c r="BH31" s="173" t="s">
        <v>342</v>
      </c>
      <c r="BI31" s="173" t="s">
        <v>210</v>
      </c>
      <c r="BJ31" s="157"/>
      <c r="BK31" s="290" t="s">
        <v>343</v>
      </c>
      <c r="BL31" s="295" t="s">
        <v>344</v>
      </c>
      <c r="BM31" s="295" t="str">
        <f t="shared" si="5"/>
        <v>=PASSO=####=</v>
      </c>
      <c r="BN31" s="120"/>
      <c r="BO31" s="305">
        <f>IFERROR(FIND("=",$BM31,FIND("=",$BM31,LEN($BK31))+SUM($BN31:BN31)+1+BO$26)-(FIND("=",$BM31,2)+SUM($BN31:BN31)+BO$26)-1,0)</f>
        <v>4</v>
      </c>
      <c r="BP31" s="305">
        <f>IFERROR(FIND("=",$BM31,FIND("=",$BM31,LEN($BK31))+SUM($BN31:BO31)+1+BP$26)-(FIND("=",$BM31,2)+SUM($BN31:BO31)+BP$26)-1,0)</f>
        <v>0</v>
      </c>
      <c r="BQ31" s="305">
        <f>IFERROR(FIND("=",$BM31,FIND("=",$BM31,LEN($BK31))+SUM($BN31:BP31)+1+BQ$26)-(FIND("=",$BM31,2)+SUM($BN31:BP31)+BQ$26)-1,0)</f>
        <v>0</v>
      </c>
      <c r="BR31" s="305">
        <f>IFERROR(FIND("=",$BM31,FIND("=",$BM31,LEN($BK31))+SUM($BN31:BQ31)+1+BR$26)-(FIND("=",$BM31,2)+SUM($BN31:BQ31)+BR$26)-1,0)</f>
        <v>0</v>
      </c>
      <c r="BS31" s="305">
        <f>IFERROR(FIND("=",$BM31,FIND("=",$BM31,LEN($BK31))+SUM($BN31:BR31)+1+BS$26)-(FIND("=",$BM31,2)+SUM($BN31:BR31)+BS$26)-1,0)</f>
        <v>0</v>
      </c>
      <c r="BT31" s="306"/>
      <c r="BU31" s="306"/>
      <c r="BV31" s="306"/>
      <c r="BW31" s="306"/>
      <c r="BX31" s="306"/>
      <c r="BY31" s="120"/>
      <c r="BZ31" s="304" t="str">
        <f>MID($CF31,SUMPRODUCT(LEN($BY31:BY31))+SUM($BN31:BN31)+1,IFERROR(FIND("#",$CF31,SUMPRODUCT(LEN($BY31:BY31))+SUM($BN31:BN31)+1),1000)-(SUMPRODUCT(LEN($BY31:BY31))+SUM($BN31:BN31)+1))</f>
        <v xml:space="preserve">DISTANZA TRA CENTRO DELL'OCCHIONE E ASSE </v>
      </c>
      <c r="CA31" s="304" t="str">
        <f>MID($CF31,SUMPRODUCT(LEN($BY31:BZ31))+SUM($BN31:BO31)+1,IFERROR(FIND("#",$CF31,SUMPRODUCT(LEN($BY31:BZ31))+SUM($BN31:BO31)+1),1000)-(SUMPRODUCT(LEN($BY31:BZ31))+SUM($BN31:BO31)+1))</f>
        <v xml:space="preserve"> MM</v>
      </c>
      <c r="CB31" s="304" t="str">
        <f>MID($CF31,SUMPRODUCT(LEN($BZ31:CA31))+SUM($BO31:BP31)+1,IFERROR(FIND("#",$CF31,SUMPRODUCT(LEN($BZ31:CA31))+SUM($BO31:BP31)+1),1000)-(SUMPRODUCT(LEN($BZ31:CA31))+SUM($BO31:BP31)+1))</f>
        <v/>
      </c>
      <c r="CC31" s="304" t="str">
        <f>MID($CF31,SUMPRODUCT(LEN($BZ31:CB31))+SUM($BO31:BQ31)+1,IFERROR(FIND("#",$CF31,SUMPRODUCT(LEN($BZ31:CB31))+SUM($BO31:BQ31)+1),1000)-(SUMPRODUCT(LEN($BZ31:CB31))+SUM($BO31:BQ31)+1))</f>
        <v/>
      </c>
      <c r="CD31" s="304" t="str">
        <f>MID($CF31,SUMPRODUCT(LEN($BZ31:CC31))+SUM($BO31:BR31)+1,IFERROR(FIND("#",$CF31,SUMPRODUCT(LEN($BZ31:CC31))+SUM($BO31:BR31)+1),1000)-(SUMPRODUCT(LEN($BZ31:CC31))+SUM($BO31:BR31)+1))</f>
        <v/>
      </c>
      <c r="CE31" s="304" t="str">
        <f>MID($CF31,SUMPRODUCT(LEN($BZ31:CD31))+SUM($BO31:BS31)+1,IFERROR(FIND("#",$CF31,SUMPRODUCT(LEN($BZ31:CD31))+SUM($BO31:BS31)+1),1000)-(SUMPRODUCT(LEN($BZ31:CD31))+SUM($BO31:BS31)+1))</f>
        <v/>
      </c>
      <c r="CF31" s="365" t="s">
        <v>2527</v>
      </c>
      <c r="CG31" s="365" t="s">
        <v>2527</v>
      </c>
      <c r="CH31" s="157"/>
      <c r="CI31" s="157"/>
      <c r="CJ31" s="157"/>
      <c r="CK31" s="157"/>
      <c r="CL31" s="157"/>
      <c r="CM31" s="174">
        <v>5</v>
      </c>
      <c r="CN31" s="173" t="s">
        <v>2577</v>
      </c>
      <c r="CO31" s="60" t="str">
        <f t="shared" si="7"/>
        <v>5 - Condizionato, con pareti isolate, ma non attrezzato per mantenere la temperatura interna</v>
      </c>
      <c r="CP31" s="157"/>
      <c r="CQ31" s="417" t="s">
        <v>625</v>
      </c>
      <c r="CR31" s="416" t="s">
        <v>2543</v>
      </c>
      <c r="CS31" s="423"/>
      <c r="CT31" s="423"/>
      <c r="CU31" s="423"/>
      <c r="CV31" s="423"/>
      <c r="CW31" s="417" t="s">
        <v>753</v>
      </c>
      <c r="CX31" s="416" t="s">
        <v>2543</v>
      </c>
      <c r="CY31" s="418"/>
      <c r="CZ31" s="417" t="s">
        <v>115</v>
      </c>
      <c r="DA31" s="416" t="s">
        <v>2543</v>
      </c>
      <c r="DB31" s="418"/>
      <c r="DC31" s="417" t="s">
        <v>760</v>
      </c>
      <c r="DD31" s="417" t="s">
        <v>2543</v>
      </c>
      <c r="DE31" s="418"/>
      <c r="DF31" s="417" t="s">
        <v>718</v>
      </c>
      <c r="DG31" s="416" t="s">
        <v>2543</v>
      </c>
      <c r="DH31" s="157"/>
    </row>
    <row r="32" spans="1:113" ht="45" customHeight="1" x14ac:dyDescent="0.25">
      <c r="A32" s="157"/>
      <c r="B32" s="44" t="s">
        <v>239</v>
      </c>
      <c r="C32" s="45" t="s">
        <v>329</v>
      </c>
      <c r="D32" s="60" t="str">
        <f t="shared" si="8"/>
        <v>C - CICLOMOTORE</v>
      </c>
      <c r="E32" s="157"/>
      <c r="F32" s="157"/>
      <c r="G32" s="157"/>
      <c r="H32" s="157"/>
      <c r="I32" s="157"/>
      <c r="J32" s="44" t="s">
        <v>330</v>
      </c>
      <c r="K32" s="45" t="s">
        <v>263</v>
      </c>
      <c r="L32" s="60" t="str">
        <f t="shared" si="10"/>
        <v>ELE - ELETTRICO</v>
      </c>
      <c r="M32" s="165"/>
      <c r="N32" s="44" t="s">
        <v>241</v>
      </c>
      <c r="O32" s="45" t="s">
        <v>331</v>
      </c>
      <c r="P32" s="60" t="str">
        <f t="shared" si="11"/>
        <v>F - ANT MEC D D/POST. IDR</v>
      </c>
      <c r="Q32" s="162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44" t="s">
        <v>350</v>
      </c>
      <c r="AQ32" s="45" t="s">
        <v>351</v>
      </c>
      <c r="AR32" s="60" t="str">
        <f t="shared" si="3"/>
        <v>OVD - OVER DRIVE</v>
      </c>
      <c r="AS32" s="162"/>
      <c r="AT32" s="44" t="s">
        <v>334</v>
      </c>
      <c r="AU32" s="45" t="s">
        <v>335</v>
      </c>
      <c r="AV32" s="162"/>
      <c r="AW32" s="44" t="s">
        <v>336</v>
      </c>
      <c r="AX32" s="45" t="s">
        <v>337</v>
      </c>
      <c r="AY32" s="162"/>
      <c r="AZ32" s="173" t="s">
        <v>356</v>
      </c>
      <c r="BA32" s="173" t="s">
        <v>357</v>
      </c>
      <c r="BB32" s="60"/>
      <c r="BC32" s="60" t="str">
        <f t="shared" si="4"/>
        <v>A1 - PER NOLEGGIO</v>
      </c>
      <c r="BD32" s="157"/>
      <c r="BE32" s="173" t="s">
        <v>358</v>
      </c>
      <c r="BF32" s="173"/>
      <c r="BG32" s="173" t="s">
        <v>359</v>
      </c>
      <c r="BH32" s="173" t="s">
        <v>360</v>
      </c>
      <c r="BI32" s="173" t="s">
        <v>210</v>
      </c>
      <c r="BJ32" s="157"/>
      <c r="BK32" s="290" t="s">
        <v>361</v>
      </c>
      <c r="BL32" s="295" t="s">
        <v>362</v>
      </c>
      <c r="BM32" s="295" t="str">
        <f t="shared" si="5"/>
        <v>=PMA2A=#####=#####=</v>
      </c>
      <c r="BN32" s="120"/>
      <c r="BO32" s="305">
        <f>IFERROR(FIND("=",$BM32,FIND("=",$BM32,LEN($BK32))+SUM($BN32:BN32)+1+BO$26)-(FIND("=",$BM32,2)+SUM($BN32:BN32)+BO$26)-1,0)</f>
        <v>5</v>
      </c>
      <c r="BP32" s="305">
        <f>IFERROR(FIND("=",$BM32,FIND("=",$BM32,LEN($BK32))+SUM($BN32:BO32)+1+BP$26)-(FIND("=",$BM32,2)+SUM($BN32:BO32)+BP$26)-1,0)</f>
        <v>5</v>
      </c>
      <c r="BQ32" s="305">
        <f>IFERROR(FIND("=",$BM32,FIND("=",$BM32,LEN($BK32))+SUM($BN32:BP32)+1+BQ$26)-(FIND("=",$BM32,2)+SUM($BN32:BP32)+BQ$26)-1,0)</f>
        <v>0</v>
      </c>
      <c r="BR32" s="305">
        <f>IFERROR(FIND("=",$BM32,FIND("=",$BM32,LEN($BK32))+SUM($BN32:BQ32)+1+BR$26)-(FIND("=",$BM32,2)+SUM($BN32:BQ32)+BR$26)-1,0)</f>
        <v>0</v>
      </c>
      <c r="BS32" s="305">
        <f>IFERROR(FIND("=",$BM32,FIND("=",$BM32,LEN($BK32))+SUM($BN32:BR32)+1+BS$26)-(FIND("=",$BM32,2)+SUM($BN32:BR32)+BS$26)-1,0)</f>
        <v>0</v>
      </c>
      <c r="BT32" s="306"/>
      <c r="BU32" s="306"/>
      <c r="BV32" s="306"/>
      <c r="BW32" s="306"/>
      <c r="BX32" s="306"/>
      <c r="BY32" s="120"/>
      <c r="BZ32" s="304" t="str">
        <f>MID($CF32,SUMPRODUCT(LEN($BY32:BY32))+SUM($BN32:BN32)+1,IFERROR(FIND("#",$CF32,SUMPRODUCT(LEN($BY32:BY32))+SUM($BN32:BN32)+1),1000)-(SUMPRODUCT(LEN($BY32:BY32))+SUM($BN32:BN32)+1))</f>
        <v>MASSE MAX AMMESSE-ASSE ANT.KG.</v>
      </c>
      <c r="CA32" s="304" t="str">
        <f>MID($CF32,SUMPRODUCT(LEN($BY32:BZ32))+SUM($BN32:BO32)+1,IFERROR(FIND("#",$CF32,SUMPRODUCT(LEN($BY32:BZ32))+SUM($BN32:BO32)+1),1000)-(SUMPRODUCT(LEN($BY32:BZ32))+SUM($BN32:BO32)+1))</f>
        <v xml:space="preserve"> ASSE POST.KG.</v>
      </c>
      <c r="CB32" s="304" t="str">
        <f>MID($CF32,SUMPRODUCT(LEN($BZ32:CA32))+SUM($BO32:BP32)+1,IFERROR(FIND("#",$CF32,SUMPRODUCT(LEN($BZ32:CA32))+SUM($BO32:BP32)+1),1000)-(SUMPRODUCT(LEN($BZ32:CA32))+SUM($BO32:BP32)+1))</f>
        <v/>
      </c>
      <c r="CC32" s="304" t="str">
        <f>MID($CF32,SUMPRODUCT(LEN($BZ32:CB32))+SUM($BO32:BQ32)+1,IFERROR(FIND("#",$CF32,SUMPRODUCT(LEN($BZ32:CB32))+SUM($BO32:BQ32)+1),1000)-(SUMPRODUCT(LEN($BZ32:CB32))+SUM($BO32:BQ32)+1))</f>
        <v/>
      </c>
      <c r="CD32" s="304" t="str">
        <f>MID($CF32,SUMPRODUCT(LEN($BZ32:CC32))+SUM($BO32:BR32)+1,IFERROR(FIND("#",$CF32,SUMPRODUCT(LEN($BZ32:CC32))+SUM($BO32:BR32)+1),1000)-(SUMPRODUCT(LEN($BZ32:CC32))+SUM($BO32:BR32)+1))</f>
        <v/>
      </c>
      <c r="CE32" s="304" t="str">
        <f>MID($CF32,SUMPRODUCT(LEN($BZ32:CD32))+SUM($BO32:BS32)+1,IFERROR(FIND("#",$CF32,SUMPRODUCT(LEN($BZ32:CD32))+SUM($BO32:BS32)+1),1000)-(SUMPRODUCT(LEN($BZ32:CD32))+SUM($BO32:BS32)+1))</f>
        <v/>
      </c>
      <c r="CF32" s="299" t="s">
        <v>363</v>
      </c>
      <c r="CG32" s="299" t="s">
        <v>363</v>
      </c>
      <c r="CH32" s="157"/>
      <c r="CI32" s="157"/>
      <c r="CJ32" s="157"/>
      <c r="CK32" s="157"/>
      <c r="CL32" s="157"/>
      <c r="CM32" s="414">
        <v>6</v>
      </c>
      <c r="CN32" s="414" t="s">
        <v>2578</v>
      </c>
      <c r="CO32" s="60" t="str">
        <f t="shared" si="7"/>
        <v>6 - Coperto da telone</v>
      </c>
      <c r="CP32" s="157"/>
      <c r="CQ32" s="417" t="s">
        <v>625</v>
      </c>
      <c r="CR32" s="416" t="s">
        <v>2544</v>
      </c>
      <c r="CS32" s="423"/>
      <c r="CT32" s="423"/>
      <c r="CU32" s="423"/>
      <c r="CV32" s="423"/>
      <c r="CW32" s="417" t="s">
        <v>753</v>
      </c>
      <c r="CX32" s="416" t="s">
        <v>2544</v>
      </c>
      <c r="CY32" s="418"/>
      <c r="CZ32" s="417" t="s">
        <v>115</v>
      </c>
      <c r="DA32" s="416" t="s">
        <v>2544</v>
      </c>
      <c r="DB32" s="418"/>
      <c r="DC32" s="417" t="s">
        <v>760</v>
      </c>
      <c r="DD32" s="417" t="s">
        <v>2544</v>
      </c>
      <c r="DE32" s="418"/>
      <c r="DF32" s="417" t="s">
        <v>718</v>
      </c>
      <c r="DG32" s="416" t="s">
        <v>2544</v>
      </c>
      <c r="DH32" s="157"/>
    </row>
    <row r="33" spans="1:112" ht="75" customHeight="1" x14ac:dyDescent="0.25">
      <c r="A33" s="157"/>
      <c r="B33" s="44" t="s">
        <v>241</v>
      </c>
      <c r="C33" s="45" t="s">
        <v>345</v>
      </c>
      <c r="D33" s="60" t="str">
        <f t="shared" si="8"/>
        <v>F - FILOVEICOLO</v>
      </c>
      <c r="E33" s="157"/>
      <c r="F33" s="157"/>
      <c r="G33" s="157"/>
      <c r="H33" s="157"/>
      <c r="I33" s="157"/>
      <c r="J33" s="44" t="s">
        <v>346</v>
      </c>
      <c r="K33" s="45" t="s">
        <v>347</v>
      </c>
      <c r="L33" s="60" t="str">
        <f t="shared" si="10"/>
        <v>G   - GASOLIO</v>
      </c>
      <c r="M33" s="165"/>
      <c r="N33" s="44" t="s">
        <v>348</v>
      </c>
      <c r="O33" s="45" t="s">
        <v>349</v>
      </c>
      <c r="P33" s="60" t="str">
        <f t="shared" si="11"/>
        <v>G - ANT IDR D D/POST. MEC</v>
      </c>
      <c r="Q33" s="162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44" t="s">
        <v>330</v>
      </c>
      <c r="AQ33" s="45" t="s">
        <v>263</v>
      </c>
      <c r="AR33" s="60" t="str">
        <f t="shared" si="3"/>
        <v>ELE - ELETTRICO</v>
      </c>
      <c r="AS33" s="162"/>
      <c r="AT33" s="44" t="s">
        <v>352</v>
      </c>
      <c r="AU33" s="45" t="s">
        <v>353</v>
      </c>
      <c r="AV33" s="162"/>
      <c r="AW33" s="44" t="s">
        <v>354</v>
      </c>
      <c r="AX33" s="45" t="s">
        <v>355</v>
      </c>
      <c r="AY33" s="162"/>
      <c r="AZ33" s="173" t="s">
        <v>374</v>
      </c>
      <c r="BA33" s="173" t="s">
        <v>375</v>
      </c>
      <c r="BB33" s="60"/>
      <c r="BC33" s="60" t="str">
        <f t="shared" si="4"/>
        <v>A2 - TIPO URBANO</v>
      </c>
      <c r="BD33" s="157"/>
      <c r="BE33" s="173" t="s">
        <v>376</v>
      </c>
      <c r="BF33" s="173"/>
      <c r="BG33" s="173" t="s">
        <v>377</v>
      </c>
      <c r="BH33" s="173" t="s">
        <v>378</v>
      </c>
      <c r="BI33" s="173" t="s">
        <v>210</v>
      </c>
      <c r="BJ33" s="157"/>
      <c r="BK33" s="290" t="s">
        <v>379</v>
      </c>
      <c r="BL33" s="295" t="s">
        <v>380</v>
      </c>
      <c r="BM33" s="295" t="str">
        <f t="shared" si="5"/>
        <v>=PMA3A=#####=#####=#####=</v>
      </c>
      <c r="BN33" s="120"/>
      <c r="BO33" s="305">
        <f>IFERROR(FIND("=",$BM33,FIND("=",$BM33,LEN($BK33))+SUM($BN33:BN33)+1+BO$26)-(FIND("=",$BM33,2)+SUM($BN33:BN33)+BO$26)-1,0)</f>
        <v>5</v>
      </c>
      <c r="BP33" s="305">
        <f>IFERROR(FIND("=",$BM33,FIND("=",$BM33,LEN($BK33))+SUM($BN33:BO33)+1+BP$26)-(FIND("=",$BM33,2)+SUM($BN33:BO33)+BP$26)-1,0)</f>
        <v>5</v>
      </c>
      <c r="BQ33" s="305">
        <f>IFERROR(FIND("=",$BM33,FIND("=",$BM33,LEN($BK33))+SUM($BN33:BP33)+1+BQ$26)-(FIND("=",$BM33,2)+SUM($BN33:BP33)+BQ$26)-1,0)</f>
        <v>5</v>
      </c>
      <c r="BR33" s="305">
        <f>IFERROR(FIND("=",$BM33,FIND("=",$BM33,LEN($BK33))+SUM($BN33:BQ33)+1+BR$26)-(FIND("=",$BM33,2)+SUM($BN33:BQ33)+BR$26)-1,0)</f>
        <v>0</v>
      </c>
      <c r="BS33" s="305">
        <f>IFERROR(FIND("=",$BM33,FIND("=",$BM33,LEN($BK33))+SUM($BN33:BR33)+1+BS$26)-(FIND("=",$BM33,2)+SUM($BN33:BR33)+BS$26)-1,0)</f>
        <v>0</v>
      </c>
      <c r="BT33" s="306"/>
      <c r="BU33" s="306"/>
      <c r="BV33" s="306"/>
      <c r="BW33" s="306"/>
      <c r="BX33" s="306"/>
      <c r="BY33" s="120"/>
      <c r="BZ33" s="304" t="str">
        <f>MID($CF33,SUMPRODUCT(LEN($BY33:BY33))+SUM($BN33:BN33)+1,IFERROR(FIND("#",$CF33,SUMPRODUCT(LEN($BY33:BY33))+SUM($BN33:BN33)+1),1000)-(SUMPRODUCT(LEN($BY33:BY33))+SUM($BN33:BN33)+1))</f>
        <v xml:space="preserve">MASSE MAX AMMESSE-ASSE 1-KG. </v>
      </c>
      <c r="CA33" s="304" t="str">
        <f>MID($CF33,SUMPRODUCT(LEN($BY33:BZ33))+SUM($BN33:BO33)+1,IFERROR(FIND("#",$CF33,SUMPRODUCT(LEN($BY33:BZ33))+SUM($BN33:BO33)+1),1000)-(SUMPRODUCT(LEN($BY33:BZ33))+SUM($BN33:BO33)+1))</f>
        <v xml:space="preserve"> ASSE 2-KG. </v>
      </c>
      <c r="CB33" s="304" t="str">
        <f>MID($CF33,SUMPRODUCT(LEN($BZ33:CA33))+SUM($BO33:BP33)+1,IFERROR(FIND("#",$CF33,SUMPRODUCT(LEN($BZ33:CA33))+SUM($BO33:BP33)+1),1000)-(SUMPRODUCT(LEN($BZ33:CA33))+SUM($BO33:BP33)+1))</f>
        <v xml:space="preserve"> ASSE 3-KG. </v>
      </c>
      <c r="CC33" s="304" t="str">
        <f>MID($CF33,SUMPRODUCT(LEN($BZ33:CB33))+SUM($BO33:BQ33)+1,IFERROR(FIND("#",$CF33,SUMPRODUCT(LEN($BZ33:CB33))+SUM($BO33:BQ33)+1),1000)-(SUMPRODUCT(LEN($BZ33:CB33))+SUM($BO33:BQ33)+1))</f>
        <v/>
      </c>
      <c r="CD33" s="304" t="str">
        <f>MID($CF33,SUMPRODUCT(LEN($BZ33:CC33))+SUM($BO33:BR33)+1,IFERROR(FIND("#",$CF33,SUMPRODUCT(LEN($BZ33:CC33))+SUM($BO33:BR33)+1),1000)-(SUMPRODUCT(LEN($BZ33:CC33))+SUM($BO33:BR33)+1))</f>
        <v/>
      </c>
      <c r="CE33" s="304" t="str">
        <f>MID($CF33,SUMPRODUCT(LEN($BZ33:CD33))+SUM($BO33:BS33)+1,IFERROR(FIND("#",$CF33,SUMPRODUCT(LEN($BZ33:CD33))+SUM($BO33:BS33)+1),1000)-(SUMPRODUCT(LEN($BZ33:CD33))+SUM($BO33:BS33)+1))</f>
        <v/>
      </c>
      <c r="CF33" s="299" t="s">
        <v>381</v>
      </c>
      <c r="CG33" s="299" t="s">
        <v>381</v>
      </c>
      <c r="CH33" s="157"/>
      <c r="CI33" s="157"/>
      <c r="CJ33" s="157"/>
      <c r="CK33" s="157"/>
      <c r="CL33" s="157"/>
      <c r="CM33" s="414">
        <v>7</v>
      </c>
      <c r="CN33" s="414" t="s">
        <v>2579</v>
      </c>
      <c r="CO33" s="60" t="str">
        <f t="shared" si="7"/>
        <v>7 - Cassa mobile (sovrastruttura intercambiabile)</v>
      </c>
      <c r="CP33" s="157"/>
      <c r="CQ33" s="417" t="s">
        <v>625</v>
      </c>
      <c r="CR33" s="416" t="s">
        <v>2545</v>
      </c>
      <c r="CS33" s="423"/>
      <c r="CT33" s="423"/>
      <c r="CU33" s="423"/>
      <c r="CV33" s="423"/>
      <c r="CW33" s="417" t="s">
        <v>753</v>
      </c>
      <c r="CX33" s="416" t="s">
        <v>2545</v>
      </c>
      <c r="CY33" s="418"/>
      <c r="CZ33" s="417" t="s">
        <v>115</v>
      </c>
      <c r="DA33" s="416" t="s">
        <v>2545</v>
      </c>
      <c r="DB33" s="418"/>
      <c r="DC33" s="417" t="s">
        <v>760</v>
      </c>
      <c r="DD33" s="417" t="s">
        <v>2545</v>
      </c>
      <c r="DE33" s="418"/>
      <c r="DF33" s="417" t="s">
        <v>718</v>
      </c>
      <c r="DG33" s="416" t="s">
        <v>2545</v>
      </c>
      <c r="DH33" s="157"/>
    </row>
    <row r="34" spans="1:112" ht="90" customHeight="1" x14ac:dyDescent="0.25">
      <c r="A34" s="157"/>
      <c r="B34" s="44" t="s">
        <v>364</v>
      </c>
      <c r="C34" s="45" t="s">
        <v>365</v>
      </c>
      <c r="D34" s="60" t="str">
        <f t="shared" si="8"/>
        <v>R - RIMORCHIO</v>
      </c>
      <c r="E34" s="157"/>
      <c r="F34" s="157"/>
      <c r="G34" s="157"/>
      <c r="H34" s="157"/>
      <c r="I34" s="157"/>
      <c r="J34" s="44" t="s">
        <v>366</v>
      </c>
      <c r="K34" s="45" t="s">
        <v>367</v>
      </c>
      <c r="L34" s="60" t="str">
        <f t="shared" si="10"/>
        <v>GP  - GPL</v>
      </c>
      <c r="M34" s="165"/>
      <c r="N34" s="44" t="s">
        <v>368</v>
      </c>
      <c r="O34" s="45" t="s">
        <v>369</v>
      </c>
      <c r="P34" s="60" t="str">
        <f t="shared" si="11"/>
        <v>H - ANT MEC D D/POST. MEC</v>
      </c>
      <c r="Q34" s="162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44" t="s">
        <v>370</v>
      </c>
      <c r="AU34" s="45" t="s">
        <v>371</v>
      </c>
      <c r="AV34" s="162"/>
      <c r="AW34" s="44" t="s">
        <v>372</v>
      </c>
      <c r="AX34" s="45" t="s">
        <v>373</v>
      </c>
      <c r="AY34" s="162"/>
      <c r="AZ34" s="173" t="s">
        <v>389</v>
      </c>
      <c r="BA34" s="173" t="s">
        <v>390</v>
      </c>
      <c r="BB34" s="60"/>
      <c r="BC34" s="60" t="str">
        <f t="shared" si="4"/>
        <v>A3 - TIPO INTERURBANO</v>
      </c>
      <c r="BD34" s="157"/>
      <c r="BE34" s="173" t="s">
        <v>225</v>
      </c>
      <c r="BF34" s="173" t="s">
        <v>391</v>
      </c>
      <c r="BG34" s="175" t="s">
        <v>220</v>
      </c>
      <c r="BH34" s="173"/>
      <c r="BI34" s="173" t="s">
        <v>210</v>
      </c>
      <c r="BJ34" s="157"/>
      <c r="BK34" s="290" t="s">
        <v>392</v>
      </c>
      <c r="BL34" s="295" t="s">
        <v>393</v>
      </c>
      <c r="BM34" s="295" t="str">
        <f t="shared" si="5"/>
        <v>=PMA4A=#####=#####=#####=#####=</v>
      </c>
      <c r="BN34" s="120"/>
      <c r="BO34" s="305">
        <f>IFERROR(FIND("=",$BM34,FIND("=",$BM34,LEN($BK34))+SUM($BN34:BN34)+1+BO$26)-(FIND("=",$BM34,2)+SUM($BN34:BN34)+BO$26)-1,0)</f>
        <v>5</v>
      </c>
      <c r="BP34" s="305">
        <f>IFERROR(FIND("=",$BM34,FIND("=",$BM34,LEN($BK34))+SUM($BN34:BO34)+1+BP$26)-(FIND("=",$BM34,2)+SUM($BN34:BO34)+BP$26)-1,0)</f>
        <v>5</v>
      </c>
      <c r="BQ34" s="305">
        <f>IFERROR(FIND("=",$BM34,FIND("=",$BM34,LEN($BK34))+SUM($BN34:BP34)+1+BQ$26)-(FIND("=",$BM34,2)+SUM($BN34:BP34)+BQ$26)-1,0)</f>
        <v>5</v>
      </c>
      <c r="BR34" s="305">
        <f>IFERROR(FIND("=",$BM34,FIND("=",$BM34,LEN($BK34))+SUM($BN34:BQ34)+1+BR$26)-(FIND("=",$BM34,2)+SUM($BN34:BQ34)+BR$26)-1,0)</f>
        <v>5</v>
      </c>
      <c r="BS34" s="305">
        <f>IFERROR(FIND("=",$BM34,FIND("=",$BM34,LEN($BK34))+SUM($BN34:BR34)+1+BS$26)-(FIND("=",$BM34,2)+SUM($BN34:BR34)+BS$26)-1,0)</f>
        <v>0</v>
      </c>
      <c r="BT34" s="306"/>
      <c r="BU34" s="306"/>
      <c r="BV34" s="306"/>
      <c r="BW34" s="306"/>
      <c r="BX34" s="306"/>
      <c r="BY34" s="120"/>
      <c r="BZ34" s="304" t="str">
        <f>MID($CF34,SUMPRODUCT(LEN($BY34:BY34))+SUM($BN34:BN34)+1,IFERROR(FIND("#",$CF34,SUMPRODUCT(LEN($BY34:BY34))+SUM($BN34:BN34)+1),1000)-(SUMPRODUCT(LEN($BY34:BY34))+SUM($BN34:BN34)+1))</f>
        <v>MASSE MAX AMMESSE-ASSE 1-KG.</v>
      </c>
      <c r="CA34" s="304" t="str">
        <f>MID($CF34,SUMPRODUCT(LEN($BY34:BZ34))+SUM($BN34:BO34)+1,IFERROR(FIND("#",$CF34,SUMPRODUCT(LEN($BY34:BZ34))+SUM($BN34:BO34)+1),1000)-(SUMPRODUCT(LEN($BY34:BZ34))+SUM($BN34:BO34)+1))</f>
        <v xml:space="preserve"> ; ASSE 2-KG. </v>
      </c>
      <c r="CB34" s="304" t="str">
        <f>MID($CF34,SUMPRODUCT(LEN($BZ34:CA34))+SUM($BO34:BP34)+1,IFERROR(FIND("#",$CF34,SUMPRODUCT(LEN($BZ34:CA34))+SUM($BO34:BP34)+1),1000)-(SUMPRODUCT(LEN($BZ34:CA34))+SUM($BO34:BP34)+1))</f>
        <v xml:space="preserve"> ASSE 3-KG. </v>
      </c>
      <c r="CC34" s="304" t="str">
        <f>MID($CF34,SUMPRODUCT(LEN($BZ34:CB34))+SUM($BO34:BQ34)+1,IFERROR(FIND("#",$CF34,SUMPRODUCT(LEN($BZ34:CB34))+SUM($BO34:BQ34)+1),1000)-(SUMPRODUCT(LEN($BZ34:CB34))+SUM($BO34:BQ34)+1))</f>
        <v xml:space="preserve"> ; ASSE 4-KG. </v>
      </c>
      <c r="CD34" s="304" t="str">
        <f>MID($CF34,SUMPRODUCT(LEN($BZ34:CC34))+SUM($BO34:BR34)+1,IFERROR(FIND("#",$CF34,SUMPRODUCT(LEN($BZ34:CC34))+SUM($BO34:BR34)+1),1000)-(SUMPRODUCT(LEN($BZ34:CC34))+SUM($BO34:BR34)+1))</f>
        <v/>
      </c>
      <c r="CE34" s="304" t="str">
        <f>MID($CF34,SUMPRODUCT(LEN($BZ34:CD34))+SUM($BO34:BS34)+1,IFERROR(FIND("#",$CF34,SUMPRODUCT(LEN($BZ34:CD34))+SUM($BO34:BS34)+1),1000)-(SUMPRODUCT(LEN($BZ34:CD34))+SUM($BO34:BS34)+1))</f>
        <v/>
      </c>
      <c r="CF34" s="299" t="s">
        <v>394</v>
      </c>
      <c r="CG34" s="299" t="s">
        <v>394</v>
      </c>
      <c r="CH34" s="157"/>
      <c r="CI34" s="157"/>
      <c r="CJ34" s="157"/>
      <c r="CK34" s="157"/>
      <c r="CL34" s="157"/>
      <c r="CM34" s="414">
        <v>8</v>
      </c>
      <c r="CN34" s="414" t="s">
        <v>2580</v>
      </c>
      <c r="CO34" s="60" t="str">
        <f t="shared" si="7"/>
        <v>8 - Portacontainer</v>
      </c>
      <c r="CP34" s="157"/>
      <c r="CQ34" s="421" t="s">
        <v>625</v>
      </c>
      <c r="CR34" s="420" t="s">
        <v>2546</v>
      </c>
      <c r="CS34" s="424"/>
      <c r="CT34" s="424"/>
      <c r="CU34" s="424"/>
      <c r="CV34" s="424"/>
      <c r="CW34" s="417" t="s">
        <v>753</v>
      </c>
      <c r="CX34" s="416" t="s">
        <v>2547</v>
      </c>
      <c r="CY34" s="418"/>
      <c r="CZ34" s="417" t="s">
        <v>115</v>
      </c>
      <c r="DA34" s="416" t="s">
        <v>2547</v>
      </c>
      <c r="DB34" s="418"/>
      <c r="DC34" s="417" t="s">
        <v>760</v>
      </c>
      <c r="DD34" s="417">
        <v>10</v>
      </c>
      <c r="DE34" s="418"/>
      <c r="DF34" s="417" t="s">
        <v>718</v>
      </c>
      <c r="DG34" s="416">
        <v>10</v>
      </c>
      <c r="DH34" s="157"/>
    </row>
    <row r="35" spans="1:112" ht="134.25" customHeight="1" x14ac:dyDescent="0.25">
      <c r="A35" s="157"/>
      <c r="B35" s="44" t="s">
        <v>382</v>
      </c>
      <c r="C35" s="45" t="s">
        <v>383</v>
      </c>
      <c r="D35" s="60" t="str">
        <f t="shared" si="8"/>
        <v>U - MACCHINA AGRICOLA SEMOVENTE AD 1 ASSE</v>
      </c>
      <c r="E35" s="157"/>
      <c r="F35" s="157"/>
      <c r="G35" s="157"/>
      <c r="H35" s="157"/>
      <c r="I35" s="157"/>
      <c r="J35" s="44" t="s">
        <v>367</v>
      </c>
      <c r="K35" s="45" t="s">
        <v>384</v>
      </c>
      <c r="L35" s="60" t="str">
        <f t="shared" si="10"/>
        <v>GPL - BENZINA/GPL</v>
      </c>
      <c r="M35" s="165"/>
      <c r="N35" s="44" t="s">
        <v>235</v>
      </c>
      <c r="O35" s="45" t="s">
        <v>234</v>
      </c>
      <c r="P35" s="60" t="str">
        <f t="shared" si="11"/>
        <v>I - IDRAULICO</v>
      </c>
      <c r="Q35" s="162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44" t="s">
        <v>385</v>
      </c>
      <c r="AU35" s="45" t="s">
        <v>386</v>
      </c>
      <c r="AV35" s="162"/>
      <c r="AW35" s="44" t="s">
        <v>387</v>
      </c>
      <c r="AX35" s="45" t="s">
        <v>388</v>
      </c>
      <c r="AY35" s="162"/>
      <c r="AZ35" s="173" t="s">
        <v>403</v>
      </c>
      <c r="BA35" s="173" t="s">
        <v>404</v>
      </c>
      <c r="BB35" s="60"/>
      <c r="BC35" s="60" t="str">
        <f t="shared" si="4"/>
        <v>A4 - GRAN TURISMO O INTERNAZIONALE</v>
      </c>
      <c r="BD35" s="157"/>
      <c r="BE35" s="173" t="s">
        <v>374</v>
      </c>
      <c r="BF35" s="173" t="s">
        <v>391</v>
      </c>
      <c r="BG35" s="173" t="s">
        <v>405</v>
      </c>
      <c r="BH35" s="173" t="s">
        <v>406</v>
      </c>
      <c r="BI35" s="173" t="s">
        <v>239</v>
      </c>
      <c r="BJ35" s="157"/>
      <c r="BK35" s="290" t="s">
        <v>407</v>
      </c>
      <c r="BL35" s="300" t="s">
        <v>408</v>
      </c>
      <c r="BM35" s="295" t="str">
        <f t="shared" si="5"/>
        <v>=RIMO1=####=#######################=</v>
      </c>
      <c r="BN35" s="120"/>
      <c r="BO35" s="305">
        <f>IFERROR(FIND("=",$BM35,FIND("=",$BM35,LEN($BK35))+SUM($BN35:BN35)+1+BO$26)-(FIND("=",$BM35,2)+SUM($BN35:BN35)+BO$26)-1,0)</f>
        <v>4</v>
      </c>
      <c r="BP35" s="305">
        <f>IFERROR(FIND("=",$BM35,FIND("=",$BM35,LEN($BK35))+SUM($BN35:BO35)+1+BP$26)-(FIND("=",$BM35,2)+SUM($BN35:BO35)+BP$26)-1,0)</f>
        <v>23</v>
      </c>
      <c r="BQ35" s="305">
        <f>IFERROR(FIND("=",$BM35,FIND("=",$BM35,LEN($BK35))+SUM($BN35:BP35)+1+BQ$26)-(FIND("=",$BM35,2)+SUM($BN35:BP35)+BQ$26)-1,0)</f>
        <v>0</v>
      </c>
      <c r="BR35" s="305">
        <f>IFERROR(FIND("=",$BM35,FIND("=",$BM35,LEN($BK35))+SUM($BN35:BQ35)+1+BR$26)-(FIND("=",$BM35,2)+SUM($BN35:BQ35)+BR$26)-1,0)</f>
        <v>0</v>
      </c>
      <c r="BS35" s="305">
        <f>IFERROR(FIND("=",$BM35,FIND("=",$BM35,LEN($BK35))+SUM($BN35:BR35)+1+BS$26)-(FIND("=",$BM35,2)+SUM($BN35:BR35)+BS$26)-1,0)</f>
        <v>0</v>
      </c>
      <c r="BT35" s="306"/>
      <c r="BU35" s="306"/>
      <c r="BV35" s="306"/>
      <c r="BW35" s="306"/>
      <c r="BX35" s="306"/>
      <c r="BY35" s="120"/>
      <c r="BZ35" s="304" t="str">
        <f>MID($CF35,SUMPRODUCT(LEN($BY35:BY35))+SUM($BN35:BN35)+1,IFERROR(FIND("#",$CF35,SUMPRODUCT(LEN($BY35:BY35))+SUM($BN35:BN35)+1),1000)-(SUMPRODUCT(LEN($BY35:BY35))+SUM($BN35:BN35)+1))</f>
        <v xml:space="preserve">IL RIMORCHIO DEVE ESSERE TRAINATO DA TRATTRICE CON PESO RIMORCHIABILE NON INFERIORE AL PESO COMPLESSIVO DEL RIMORCHIO CON MASSA VERTICALE SUL GANCIO NON INFERIORE ALLA MASSA TRASMESSA DALL’OCCHIONE. </v>
      </c>
      <c r="CA35" s="304" t="str">
        <f>MID($CF35,SUMPRODUCT(LEN($BY35:BZ35))+SUM($BN35:BO35)+1,IFERROR(FIND("#",$CF35,SUMPRODUCT(LEN($BY35:BZ35))+SUM($BN35:BO35)+1),1000)-(SUMPRODUCT(LEN($BY35:BZ35))+SUM($BN35:BO35)+1))</f>
        <v>-</v>
      </c>
      <c r="CB35" s="304" t="str">
        <f>MID($CF35,SUMPRODUCT(LEN($BZ35:CA35))+SUM($BO35:BP35)+1,IFERROR(FIND("#",$CF35,SUMPRODUCT(LEN($BZ35:CA35))+SUM($BO35:BP35)+1),1000)-(SUMPRODUCT(LEN($BZ35:CA35))+SUM($BO35:BP35)+1))</f>
        <v xml:space="preserve"> [ANTEPRIMA NON AFFIDABILE]</v>
      </c>
      <c r="CC35" s="304" t="str">
        <f>MID($CF35,SUMPRODUCT(LEN($BZ35:CB35))+SUM($BO35:BQ35)+1,IFERROR(FIND("#",$CF35,SUMPRODUCT(LEN($BZ35:CB35))+SUM($BO35:BQ35)+1),1000)-(SUMPRODUCT(LEN($BZ35:CB35))+SUM($BO35:BQ35)+1))</f>
        <v/>
      </c>
      <c r="CD35" s="304" t="str">
        <f>MID($CF35,SUMPRODUCT(LEN($BZ35:CC35))+SUM($BO35:BR35)+1,IFERROR(FIND("#",$CF35,SUMPRODUCT(LEN($BZ35:CC35))+SUM($BO35:BR35)+1),1000)-(SUMPRODUCT(LEN($BZ35:CC35))+SUM($BO35:BR35)+1))</f>
        <v/>
      </c>
      <c r="CE35" s="304" t="str">
        <f>MID($CF35,SUMPRODUCT(LEN($BZ35:CD35))+SUM($BO35:BS35)+1,IFERROR(FIND("#",$CF35,SUMPRODUCT(LEN($BZ35:CD35))+SUM($BO35:BS35)+1),1000)-(SUMPRODUCT(LEN($BZ35:CD35))+SUM($BO35:BS35)+1))</f>
        <v/>
      </c>
      <c r="CF35" s="365" t="s">
        <v>2528</v>
      </c>
      <c r="CG35" s="365" t="s">
        <v>2570</v>
      </c>
      <c r="CH35" s="157"/>
      <c r="CI35" s="157"/>
      <c r="CJ35" s="157"/>
      <c r="CK35" s="157"/>
      <c r="CL35" s="157"/>
      <c r="CM35" s="414">
        <v>9</v>
      </c>
      <c r="CN35" s="414" t="s">
        <v>2581</v>
      </c>
      <c r="CO35" s="60" t="str">
        <f t="shared" si="7"/>
        <v>9 - Veicoli muniti di gancio di sollevamento</v>
      </c>
      <c r="CP35" s="157"/>
      <c r="CQ35" s="417" t="s">
        <v>625</v>
      </c>
      <c r="CR35" s="416">
        <v>10</v>
      </c>
      <c r="CS35" s="424"/>
      <c r="CT35" s="424"/>
      <c r="CU35" s="424"/>
      <c r="CV35" s="424"/>
      <c r="CW35" s="417" t="s">
        <v>753</v>
      </c>
      <c r="CX35" s="416" t="s">
        <v>2548</v>
      </c>
      <c r="CY35" s="418"/>
      <c r="CZ35" s="417" t="s">
        <v>115</v>
      </c>
      <c r="DA35" s="416" t="s">
        <v>2548</v>
      </c>
      <c r="DB35" s="418"/>
      <c r="DC35" s="417" t="s">
        <v>760</v>
      </c>
      <c r="DD35" s="417">
        <v>11</v>
      </c>
      <c r="DE35" s="418"/>
      <c r="DF35" s="417" t="s">
        <v>718</v>
      </c>
      <c r="DG35" s="416">
        <v>11</v>
      </c>
      <c r="DH35" s="157"/>
    </row>
    <row r="36" spans="1:112" ht="123" customHeight="1" x14ac:dyDescent="0.25">
      <c r="A36" s="157"/>
      <c r="B36" s="44" t="s">
        <v>308</v>
      </c>
      <c r="C36" s="45" t="s">
        <v>395</v>
      </c>
      <c r="D36" s="60" t="str">
        <f t="shared" si="8"/>
        <v>X - MACCHINA AGRICOLA OPERATRICE TRAINATA</v>
      </c>
      <c r="E36" s="157"/>
      <c r="F36" s="157"/>
      <c r="G36" s="157"/>
      <c r="H36" s="157"/>
      <c r="I36" s="157"/>
      <c r="J36" s="44" t="s">
        <v>396</v>
      </c>
      <c r="K36" s="45" t="s">
        <v>397</v>
      </c>
      <c r="L36" s="60" t="str">
        <f t="shared" si="10"/>
        <v>M   - BENZINA/METANO</v>
      </c>
      <c r="M36" s="165"/>
      <c r="N36" s="44" t="s">
        <v>266</v>
      </c>
      <c r="O36" s="45" t="s">
        <v>398</v>
      </c>
      <c r="P36" s="60" t="str">
        <f t="shared" si="11"/>
        <v>J - IDR CON O SENZA SERV</v>
      </c>
      <c r="Q36" s="162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44" t="s">
        <v>399</v>
      </c>
      <c r="AU36" s="45" t="s">
        <v>400</v>
      </c>
      <c r="AV36" s="162"/>
      <c r="AW36" s="44" t="s">
        <v>401</v>
      </c>
      <c r="AX36" s="45" t="s">
        <v>402</v>
      </c>
      <c r="AY36" s="162"/>
      <c r="AZ36" s="173" t="s">
        <v>419</v>
      </c>
      <c r="BA36" s="173" t="s">
        <v>420</v>
      </c>
      <c r="BB36" s="60"/>
      <c r="BC36" s="60" t="str">
        <f t="shared" si="4"/>
        <v>A5 - SUBURBANA</v>
      </c>
      <c r="BD36" s="157"/>
      <c r="BE36" s="173" t="s">
        <v>421</v>
      </c>
      <c r="BF36" s="173" t="s">
        <v>391</v>
      </c>
      <c r="BG36" s="173" t="s">
        <v>422</v>
      </c>
      <c r="BH36" s="173" t="s">
        <v>406</v>
      </c>
      <c r="BI36" s="173" t="s">
        <v>239</v>
      </c>
      <c r="BJ36" s="157"/>
      <c r="BK36" s="290" t="s">
        <v>423</v>
      </c>
      <c r="BL36" s="300" t="s">
        <v>424</v>
      </c>
      <c r="BM36" s="295" t="str">
        <f t="shared" si="5"/>
        <v>=RIMO2=####=#######################=</v>
      </c>
      <c r="BN36" s="120"/>
      <c r="BO36" s="305">
        <f>IFERROR(FIND("=",$BM36,FIND("=",$BM36,LEN($BK36))+SUM($BN36:BN36)+1+BO$26)-(FIND("=",$BM36,2)+SUM($BN36:BN36)+BO$26)-1,0)</f>
        <v>4</v>
      </c>
      <c r="BP36" s="305">
        <f>IFERROR(FIND("=",$BM36,FIND("=",$BM36,LEN($BK36))+SUM($BN36:BO36)+1+BP$26)-(FIND("=",$BM36,2)+SUM($BN36:BO36)+BP$26)-1,0)</f>
        <v>23</v>
      </c>
      <c r="BQ36" s="305">
        <f>IFERROR(FIND("=",$BM36,FIND("=",$BM36,LEN($BK36))+SUM($BN36:BP36)+1+BQ$26)-(FIND("=",$BM36,2)+SUM($BN36:BP36)+BQ$26)-1,0)</f>
        <v>0</v>
      </c>
      <c r="BR36" s="305">
        <f>IFERROR(FIND("=",$BM36,FIND("=",$BM36,LEN($BK36))+SUM($BN36:BQ36)+1+BR$26)-(FIND("=",$BM36,2)+SUM($BN36:BQ36)+BR$26)-1,0)</f>
        <v>0</v>
      </c>
      <c r="BS36" s="305">
        <f>IFERROR(FIND("=",$BM36,FIND("=",$BM36,LEN($BK36))+SUM($BN36:BR36)+1+BS$26)-(FIND("=",$BM36,2)+SUM($BN36:BR36)+BS$26)-1,0)</f>
        <v>0</v>
      </c>
      <c r="BT36" s="306"/>
      <c r="BU36" s="306"/>
      <c r="BV36" s="306"/>
      <c r="BW36" s="306"/>
      <c r="BX36" s="306"/>
      <c r="BY36" s="120"/>
      <c r="BZ36" s="304" t="str">
        <f>MID($CF36,SUMPRODUCT(LEN($BY36:BY36))+SUM($BN36:BN36)+1,IFERROR(FIND("#",$CF36,SUMPRODUCT(LEN($BY36:BY36))+SUM($BN36:BN36)+1),1000)-(SUMPRODUCT(LEN($BY36:BY36))+SUM($BN36:BN36)+1))</f>
        <v xml:space="preserve">IL RIMORCHIO DEVE ESSERE TRAINATO DA TRATTRICE CON PESO RIMORCHIABILE NON INFERIORE AL PESO COMPLESSIVO DEL RIMORCHIO CON MASSA VERTICALE SUL GANCIO NON INFERIORE ALLA MASSA TRASMESSA DALL’OCCHIONE. </v>
      </c>
      <c r="CA36" s="304" t="str">
        <f>MID($CF36,SUMPRODUCT(LEN($BY36:BZ36))+SUM($BN36:BO36)+1,IFERROR(FIND("#",$CF36,SUMPRODUCT(LEN($BY36:BZ36))+SUM($BN36:BO36)+1),1000)-(SUMPRODUCT(LEN($BY36:BZ36))+SUM($BN36:BO36)+1))</f>
        <v>-</v>
      </c>
      <c r="CB36" s="304" t="str">
        <f>MID($CF36,SUMPRODUCT(LEN($BZ36:CA36))+SUM($BO36:BP36)+1,IFERROR(FIND("#",$CF36,SUMPRODUCT(LEN($BZ36:CA36))+SUM($BO36:BP36)+1),1000)-(SUMPRODUCT(LEN($BZ36:CA36))+SUM($BO36:BP36)+1))</f>
        <v xml:space="preserve"> [ANTEPRIMA NON AFFIDABILE]</v>
      </c>
      <c r="CC36" s="304" t="str">
        <f>MID($CF36,SUMPRODUCT(LEN($BZ36:CB36))+SUM($BO36:BQ36)+1,IFERROR(FIND("#",$CF36,SUMPRODUCT(LEN($BZ36:CB36))+SUM($BO36:BQ36)+1),1000)-(SUMPRODUCT(LEN($BZ36:CB36))+SUM($BO36:BQ36)+1))</f>
        <v/>
      </c>
      <c r="CD36" s="304" t="str">
        <f>MID($CF36,SUMPRODUCT(LEN($BZ36:CC36))+SUM($BO36:BR36)+1,IFERROR(FIND("#",$CF36,SUMPRODUCT(LEN($BZ36:CC36))+SUM($BO36:BR36)+1),1000)-(SUMPRODUCT(LEN($BZ36:CC36))+SUM($BO36:BR36)+1))</f>
        <v/>
      </c>
      <c r="CE36" s="304" t="str">
        <f>MID($CF36,SUMPRODUCT(LEN($BZ36:CD36))+SUM($BO36:BS36)+1,IFERROR(FIND("#",$CF36,SUMPRODUCT(LEN($BZ36:CD36))+SUM($BO36:BS36)+1),1000)-(SUMPRODUCT(LEN($BZ36:CD36))+SUM($BO36:BS36)+1))</f>
        <v/>
      </c>
      <c r="CF36" s="365" t="s">
        <v>2528</v>
      </c>
      <c r="CG36" s="365" t="s">
        <v>2569</v>
      </c>
      <c r="CH36" s="157"/>
      <c r="CI36" s="157"/>
      <c r="CJ36" s="157"/>
      <c r="CK36" s="157"/>
      <c r="CL36" s="157"/>
      <c r="CM36" s="414">
        <v>10</v>
      </c>
      <c r="CN36" s="414" t="s">
        <v>2582</v>
      </c>
      <c r="CO36" s="60" t="str">
        <f t="shared" si="7"/>
        <v>10 - A cassone ribaltabile</v>
      </c>
      <c r="CP36" s="157"/>
      <c r="CQ36" s="417" t="s">
        <v>625</v>
      </c>
      <c r="CR36" s="416">
        <v>11</v>
      </c>
      <c r="CS36" s="424"/>
      <c r="CT36" s="424"/>
      <c r="CU36" s="424"/>
      <c r="CV36" s="424"/>
      <c r="CW36" s="417" t="s">
        <v>753</v>
      </c>
      <c r="CX36" s="416" t="s">
        <v>2549</v>
      </c>
      <c r="CY36" s="418"/>
      <c r="CZ36" s="417" t="s">
        <v>115</v>
      </c>
      <c r="DA36" s="416" t="s">
        <v>2549</v>
      </c>
      <c r="DB36" s="418"/>
      <c r="DC36" s="417" t="s">
        <v>760</v>
      </c>
      <c r="DD36" s="417">
        <v>12</v>
      </c>
      <c r="DE36" s="418"/>
      <c r="DF36" s="417" t="s">
        <v>718</v>
      </c>
      <c r="DG36" s="417">
        <v>12</v>
      </c>
      <c r="DH36" s="157"/>
    </row>
    <row r="37" spans="1:112" ht="180" x14ac:dyDescent="0.25">
      <c r="A37" s="157"/>
      <c r="B37" s="44" t="s">
        <v>409</v>
      </c>
      <c r="C37" s="45" t="s">
        <v>410</v>
      </c>
      <c r="D37" s="60" t="str">
        <f t="shared" si="8"/>
        <v>Y - RIMORCHIO AGRICOLO CON MASSA COMPLESSIVA A PIENO CARICO NON SUPERIORE A 1,5 TONNELLATE</v>
      </c>
      <c r="E37" s="157"/>
      <c r="F37" s="157"/>
      <c r="G37" s="157"/>
      <c r="H37" s="157"/>
      <c r="I37" s="157"/>
      <c r="J37" s="44" t="s">
        <v>411</v>
      </c>
      <c r="K37" s="45" t="s">
        <v>412</v>
      </c>
      <c r="L37" s="60" t="str">
        <f t="shared" si="10"/>
        <v>ME  - METANO</v>
      </c>
      <c r="M37" s="165"/>
      <c r="N37" s="44" t="s">
        <v>413</v>
      </c>
      <c r="O37" s="45" t="s">
        <v>414</v>
      </c>
      <c r="P37" s="60" t="str">
        <f t="shared" si="11"/>
        <v>K - INTEGRALE IDRAULICO</v>
      </c>
      <c r="Q37" s="162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44" t="s">
        <v>415</v>
      </c>
      <c r="AU37" s="45" t="s">
        <v>416</v>
      </c>
      <c r="AV37" s="162"/>
      <c r="AW37" s="44" t="s">
        <v>417</v>
      </c>
      <c r="AX37" s="45" t="s">
        <v>418</v>
      </c>
      <c r="AY37" s="162"/>
      <c r="AZ37" s="173" t="s">
        <v>434</v>
      </c>
      <c r="BA37" s="173" t="s">
        <v>435</v>
      </c>
      <c r="BB37" s="60"/>
      <c r="BC37" s="60" t="str">
        <f t="shared" si="4"/>
        <v>A6 - AUTOSNODATO TIPO URBANO</v>
      </c>
      <c r="BD37" s="157"/>
      <c r="BE37" s="173" t="s">
        <v>436</v>
      </c>
      <c r="BF37" s="173" t="s">
        <v>391</v>
      </c>
      <c r="BG37" s="173" t="s">
        <v>437</v>
      </c>
      <c r="BH37" s="173" t="s">
        <v>406</v>
      </c>
      <c r="BI37" s="173" t="s">
        <v>239</v>
      </c>
      <c r="BJ37" s="157"/>
      <c r="BK37" s="290" t="s">
        <v>438</v>
      </c>
      <c r="BL37" s="295" t="s">
        <v>439</v>
      </c>
      <c r="BM37" s="295" t="str">
        <f t="shared" si="5"/>
        <v>=SOLL2=</v>
      </c>
      <c r="BN37" s="120"/>
      <c r="BO37" s="305">
        <f>IFERROR(FIND("=",$BM37,FIND("=",$BM37,LEN($BK37))+SUM($BN37:BN37)+1+BO$26)-(FIND("=",$BM37,2)+SUM($BN37:BN37)+BO$26)-1,0)</f>
        <v>0</v>
      </c>
      <c r="BP37" s="305">
        <f>IFERROR(FIND("=",$BM37,FIND("=",$BM37,LEN($BK37))+SUM($BN37:BO37)+1+BP$26)-(FIND("=",$BM37,2)+SUM($BN37:BO37)+BP$26)-1,0)</f>
        <v>0</v>
      </c>
      <c r="BQ37" s="305">
        <f>IFERROR(FIND("=",$BM37,FIND("=",$BM37,LEN($BK37))+SUM($BN37:BP37)+1+BQ$26)-(FIND("=",$BM37,2)+SUM($BN37:BP37)+BQ$26)-1,0)</f>
        <v>0</v>
      </c>
      <c r="BR37" s="305">
        <f>IFERROR(FIND("=",$BM37,FIND("=",$BM37,LEN($BK37))+SUM($BN37:BQ37)+1+BR$26)-(FIND("=",$BM37,2)+SUM($BN37:BQ37)+BR$26)-1,0)</f>
        <v>0</v>
      </c>
      <c r="BS37" s="305">
        <f>IFERROR(FIND("=",$BM37,FIND("=",$BM37,LEN($BK37))+SUM($BN37:BR37)+1+BS$26)-(FIND("=",$BM37,2)+SUM($BN37:BR37)+BS$26)-1,0)</f>
        <v>0</v>
      </c>
      <c r="BT37" s="306"/>
      <c r="BU37" s="306"/>
      <c r="BV37" s="306"/>
      <c r="BW37" s="306"/>
      <c r="BX37" s="306"/>
      <c r="BY37" s="120"/>
      <c r="BZ37" s="304" t="str">
        <f>MID($CF37,SUMPRODUCT(LEN($BY37:BY37))+SUM($BN37:BN37)+1,IFERROR(FIND("#",$CF37,SUMPRODUCT(LEN($BY37:BY37))+SUM($BN37:BN37)+1),1000)-(SUMPRODUCT(LEN($BY37:BY37))+SUM($BN37:BN37)+1))</f>
        <v>AUTOVEICOLO MUNITO DI DISPOSITIVO PER SOLLEVAMENTO DEL SECONDO ASSE. L`USO DEL DISPOSITIVO E`AMMESSO SOLO PER L`AVVIAMENTO DEL VEICOLO NELLA MARCIA FUORI STRADA.</v>
      </c>
      <c r="CA37" s="304" t="str">
        <f>MID($CF37,SUMPRODUCT(LEN($BY37:BZ37))+SUM($BN37:BO37)+1,IFERROR(FIND("#",$CF37,SUMPRODUCT(LEN($BY37:BZ37))+SUM($BN37:BO37)+1),1000)-(SUMPRODUCT(LEN($BY37:BZ37))+SUM($BN37:BO37)+1))</f>
        <v/>
      </c>
      <c r="CB37" s="304" t="str">
        <f>MID($CF37,SUMPRODUCT(LEN($BZ37:CA37))+SUM($BO37:BP37)+1,IFERROR(FIND("#",$CF37,SUMPRODUCT(LEN($BZ37:CA37))+SUM($BO37:BP37)+1),1000)-(SUMPRODUCT(LEN($BZ37:CA37))+SUM($BO37:BP37)+1))</f>
        <v/>
      </c>
      <c r="CC37" s="304" t="str">
        <f>MID($CF37,SUMPRODUCT(LEN($BZ37:CB37))+SUM($BO37:BQ37)+1,IFERROR(FIND("#",$CF37,SUMPRODUCT(LEN($BZ37:CB37))+SUM($BO37:BQ37)+1),1000)-(SUMPRODUCT(LEN($BZ37:CB37))+SUM($BO37:BQ37)+1))</f>
        <v/>
      </c>
      <c r="CD37" s="304" t="str">
        <f>MID($CF37,SUMPRODUCT(LEN($BZ37:CC37))+SUM($BO37:BR37)+1,IFERROR(FIND("#",$CF37,SUMPRODUCT(LEN($BZ37:CC37))+SUM($BO37:BR37)+1),1000)-(SUMPRODUCT(LEN($BZ37:CC37))+SUM($BO37:BR37)+1))</f>
        <v/>
      </c>
      <c r="CE37" s="304" t="str">
        <f>MID($CF37,SUMPRODUCT(LEN($BZ37:CD37))+SUM($BO37:BS37)+1,IFERROR(FIND("#",$CF37,SUMPRODUCT(LEN($BZ37:CD37))+SUM($BO37:BS37)+1),1000)-(SUMPRODUCT(LEN($BZ37:CD37))+SUM($BO37:BS37)+1))</f>
        <v/>
      </c>
      <c r="CF37" s="299" t="s">
        <v>440</v>
      </c>
      <c r="CG37" s="299" t="s">
        <v>440</v>
      </c>
      <c r="CH37" s="157"/>
      <c r="CI37" s="157"/>
      <c r="CJ37" s="157"/>
      <c r="CK37" s="157"/>
      <c r="CL37" s="157"/>
      <c r="CM37" s="414">
        <v>11</v>
      </c>
      <c r="CN37" s="414" t="s">
        <v>2583</v>
      </c>
      <c r="CO37" s="60" t="str">
        <f t="shared" si="7"/>
        <v>11 - Cisterna</v>
      </c>
      <c r="CP37" s="157"/>
      <c r="CQ37" s="417" t="s">
        <v>625</v>
      </c>
      <c r="CR37" s="416">
        <v>12</v>
      </c>
      <c r="CS37" s="424"/>
      <c r="CT37" s="424"/>
      <c r="CU37" s="424"/>
      <c r="CV37" s="424"/>
      <c r="CW37" s="417" t="s">
        <v>753</v>
      </c>
      <c r="CX37" s="416" t="s">
        <v>2550</v>
      </c>
      <c r="CY37" s="418"/>
      <c r="CZ37" s="417" t="s">
        <v>115</v>
      </c>
      <c r="DA37" s="416" t="s">
        <v>2550</v>
      </c>
      <c r="DB37" s="418"/>
      <c r="DC37" s="417" t="s">
        <v>760</v>
      </c>
      <c r="DD37" s="417">
        <v>13</v>
      </c>
      <c r="DE37" s="418"/>
      <c r="DF37" s="417" t="s">
        <v>718</v>
      </c>
      <c r="DG37" s="417">
        <v>13</v>
      </c>
      <c r="DH37" s="157"/>
    </row>
    <row r="38" spans="1:112" ht="60" customHeight="1" x14ac:dyDescent="0.25">
      <c r="A38" s="157"/>
      <c r="B38" s="44" t="s">
        <v>283</v>
      </c>
      <c r="C38" s="45" t="s">
        <v>425</v>
      </c>
      <c r="D38" s="60" t="str">
        <f t="shared" si="8"/>
        <v>N - MACCHINA OPERATRICE TRAINATA</v>
      </c>
      <c r="E38" s="157"/>
      <c r="F38" s="157"/>
      <c r="G38" s="157"/>
      <c r="H38" s="157"/>
      <c r="I38" s="157"/>
      <c r="J38" s="44" t="s">
        <v>426</v>
      </c>
      <c r="K38" s="45" t="s">
        <v>427</v>
      </c>
      <c r="L38" s="60" t="str">
        <f t="shared" si="10"/>
        <v>MSC - MISCELA</v>
      </c>
      <c r="M38" s="165"/>
      <c r="N38" s="44" t="s">
        <v>428</v>
      </c>
      <c r="O38" s="45" t="s">
        <v>429</v>
      </c>
      <c r="P38" s="60" t="str">
        <f t="shared" si="11"/>
        <v>L - ANT IDR D D/POST. IDR</v>
      </c>
      <c r="Q38" s="162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44" t="s">
        <v>430</v>
      </c>
      <c r="AU38" s="45" t="s">
        <v>431</v>
      </c>
      <c r="AV38" s="162"/>
      <c r="AW38" s="44" t="s">
        <v>432</v>
      </c>
      <c r="AX38" s="45" t="s">
        <v>433</v>
      </c>
      <c r="AY38" s="162"/>
      <c r="AZ38" s="173" t="s">
        <v>449</v>
      </c>
      <c r="BA38" s="173" t="s">
        <v>450</v>
      </c>
      <c r="BB38" s="60"/>
      <c r="BC38" s="60" t="str">
        <f t="shared" si="4"/>
        <v>A7 - AUTOSNODATO TIPO INTERURBANO</v>
      </c>
      <c r="BD38" s="157"/>
      <c r="BE38" s="173" t="s">
        <v>210</v>
      </c>
      <c r="BF38" s="173" t="s">
        <v>391</v>
      </c>
      <c r="BG38" s="173" t="s">
        <v>451</v>
      </c>
      <c r="BH38" s="173" t="s">
        <v>406</v>
      </c>
      <c r="BI38" s="173" t="s">
        <v>239</v>
      </c>
      <c r="BJ38" s="157"/>
      <c r="BK38" s="290" t="s">
        <v>452</v>
      </c>
      <c r="BL38" s="295" t="s">
        <v>453</v>
      </c>
      <c r="BM38" s="295" t="str">
        <f t="shared" si="5"/>
        <v>=SOLL3=</v>
      </c>
      <c r="BN38" s="120"/>
      <c r="BO38" s="305">
        <f>IFERROR(FIND("=",$BM38,FIND("=",$BM38,LEN($BK38))+SUM($BN38:BN38)+1+BO$26)-(FIND("=",$BM38,2)+SUM($BN38:BN38)+BO$26)-1,0)</f>
        <v>0</v>
      </c>
      <c r="BP38" s="305">
        <f>IFERROR(FIND("=",$BM38,FIND("=",$BM38,LEN($BK38))+SUM($BN38:BO38)+1+BP$26)-(FIND("=",$BM38,2)+SUM($BN38:BO38)+BP$26)-1,0)</f>
        <v>0</v>
      </c>
      <c r="BQ38" s="305">
        <f>IFERROR(FIND("=",$BM38,FIND("=",$BM38,LEN($BK38))+SUM($BN38:BP38)+1+BQ$26)-(FIND("=",$BM38,2)+SUM($BN38:BP38)+BQ$26)-1,0)</f>
        <v>0</v>
      </c>
      <c r="BR38" s="305">
        <f>IFERROR(FIND("=",$BM38,FIND("=",$BM38,LEN($BK38))+SUM($BN38:BQ38)+1+BR$26)-(FIND("=",$BM38,2)+SUM($BN38:BQ38)+BR$26)-1,0)</f>
        <v>0</v>
      </c>
      <c r="BS38" s="305">
        <f>IFERROR(FIND("=",$BM38,FIND("=",$BM38,LEN($BK38))+SUM($BN38:BR38)+1+BS$26)-(FIND("=",$BM38,2)+SUM($BN38:BR38)+BS$26)-1,0)</f>
        <v>0</v>
      </c>
      <c r="BT38" s="306"/>
      <c r="BU38" s="306"/>
      <c r="BV38" s="306"/>
      <c r="BW38" s="306"/>
      <c r="BX38" s="306"/>
      <c r="BY38" s="120"/>
      <c r="BZ38" s="304" t="str">
        <f>MID($CF38,SUMPRODUCT(LEN($BY38:BY38))+SUM($BN38:BN38)+1,IFERROR(FIND("#",$CF38,SUMPRODUCT(LEN($BY38:BY38))+SUM($BN38:BN38)+1),1000)-(SUMPRODUCT(LEN($BY38:BY38))+SUM($BN38:BN38)+1))</f>
        <v>AUTOVEICOLO MUNITO DI DISPOSITIVO PER SOLLEVAMENTO DEL TERZO ASSE. L`USO DEL DISPOSITIVO E`AMMESSO SOLO PER L`AVVIAMENTO DEL VEICOLO NELLA MARCIA FUORI STRADA.</v>
      </c>
      <c r="CA38" s="304" t="str">
        <f>MID($CF38,SUMPRODUCT(LEN($BY38:BZ38))+SUM($BN38:BO38)+1,IFERROR(FIND("#",$CF38,SUMPRODUCT(LEN($BY38:BZ38))+SUM($BN38:BO38)+1),1000)-(SUMPRODUCT(LEN($BY38:BZ38))+SUM($BN38:BO38)+1))</f>
        <v/>
      </c>
      <c r="CB38" s="304" t="str">
        <f>MID($CF38,SUMPRODUCT(LEN($BZ38:CA38))+SUM($BO38:BP38)+1,IFERROR(FIND("#",$CF38,SUMPRODUCT(LEN($BZ38:CA38))+SUM($BO38:BP38)+1),1000)-(SUMPRODUCT(LEN($BZ38:CA38))+SUM($BO38:BP38)+1))</f>
        <v/>
      </c>
      <c r="CC38" s="304" t="str">
        <f>MID($CF38,SUMPRODUCT(LEN($BZ38:CB38))+SUM($BO38:BQ38)+1,IFERROR(FIND("#",$CF38,SUMPRODUCT(LEN($BZ38:CB38))+SUM($BO38:BQ38)+1),1000)-(SUMPRODUCT(LEN($BZ38:CB38))+SUM($BO38:BQ38)+1))</f>
        <v/>
      </c>
      <c r="CD38" s="304" t="str">
        <f>MID($CF38,SUMPRODUCT(LEN($BZ38:CC38))+SUM($BO38:BR38)+1,IFERROR(FIND("#",$CF38,SUMPRODUCT(LEN($BZ38:CC38))+SUM($BO38:BR38)+1),1000)-(SUMPRODUCT(LEN($BZ38:CC38))+SUM($BO38:BR38)+1))</f>
        <v/>
      </c>
      <c r="CE38" s="304" t="str">
        <f>MID($CF38,SUMPRODUCT(LEN($BZ38:CD38))+SUM($BO38:BS38)+1,IFERROR(FIND("#",$CF38,SUMPRODUCT(LEN($BZ38:CD38))+SUM($BO38:BS38)+1),1000)-(SUMPRODUCT(LEN($BZ38:CD38))+SUM($BO38:BS38)+1))</f>
        <v/>
      </c>
      <c r="CF38" s="299" t="s">
        <v>454</v>
      </c>
      <c r="CG38" s="299" t="s">
        <v>454</v>
      </c>
      <c r="CH38" s="157"/>
      <c r="CI38" s="157"/>
      <c r="CJ38" s="157"/>
      <c r="CK38" s="157"/>
      <c r="CL38" s="157"/>
      <c r="CM38" s="414">
        <v>12</v>
      </c>
      <c r="CN38" s="414" t="s">
        <v>2584</v>
      </c>
      <c r="CO38" s="60" t="str">
        <f t="shared" si="7"/>
        <v>12 - Cisterna destinata al trasporto di merci pericolose</v>
      </c>
      <c r="CP38" s="157"/>
      <c r="CQ38" s="417" t="s">
        <v>625</v>
      </c>
      <c r="CR38" s="416">
        <v>13</v>
      </c>
      <c r="CS38" s="424"/>
      <c r="CT38" s="424"/>
      <c r="CU38" s="424"/>
      <c r="CV38" s="424"/>
      <c r="CW38" s="417" t="s">
        <v>753</v>
      </c>
      <c r="CX38" s="416" t="s">
        <v>2609</v>
      </c>
      <c r="CY38" s="418"/>
      <c r="CZ38" s="417" t="s">
        <v>115</v>
      </c>
      <c r="DA38" s="416" t="s">
        <v>2609</v>
      </c>
      <c r="DB38" s="418"/>
      <c r="DC38" s="417" t="s">
        <v>760</v>
      </c>
      <c r="DD38" s="417">
        <v>14</v>
      </c>
      <c r="DE38" s="418"/>
      <c r="DF38" s="417" t="s">
        <v>718</v>
      </c>
      <c r="DG38" s="417">
        <v>14</v>
      </c>
      <c r="DH38" s="157"/>
    </row>
    <row r="39" spans="1:112" ht="75" customHeight="1" x14ac:dyDescent="0.25">
      <c r="A39" s="157"/>
      <c r="B39" s="44" t="s">
        <v>441</v>
      </c>
      <c r="C39" s="45" t="s">
        <v>442</v>
      </c>
      <c r="D39" s="60" t="str">
        <f t="shared" si="8"/>
        <v>P - MACCHINA OPERATRICE SEMOVENTE</v>
      </c>
      <c r="E39" s="157"/>
      <c r="F39" s="157"/>
      <c r="G39" s="157"/>
      <c r="H39" s="157"/>
      <c r="I39" s="157"/>
      <c r="J39" s="44" t="s">
        <v>443</v>
      </c>
      <c r="K39" s="45" t="s">
        <v>444</v>
      </c>
      <c r="L39" s="60" t="str">
        <f t="shared" si="10"/>
        <v>P   - PETROLIO</v>
      </c>
      <c r="M39" s="165"/>
      <c r="N39" s="44" t="s">
        <v>226</v>
      </c>
      <c r="O39" s="45" t="s">
        <v>243</v>
      </c>
      <c r="P39" s="60" t="str">
        <f t="shared" si="11"/>
        <v>M - MECCANICO</v>
      </c>
      <c r="Q39" s="162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44" t="s">
        <v>445</v>
      </c>
      <c r="AU39" s="45" t="s">
        <v>446</v>
      </c>
      <c r="AV39" s="162"/>
      <c r="AW39" s="44" t="s">
        <v>447</v>
      </c>
      <c r="AX39" s="45" t="s">
        <v>448</v>
      </c>
      <c r="AY39" s="162"/>
      <c r="AZ39" s="173" t="s">
        <v>463</v>
      </c>
      <c r="BA39" s="173" t="s">
        <v>464</v>
      </c>
      <c r="BB39" s="60"/>
      <c r="BC39" s="60" t="str">
        <f t="shared" si="4"/>
        <v>A8 - AUTOSNODATO TIPO SUBURBANO</v>
      </c>
      <c r="BD39" s="157"/>
      <c r="BE39" s="173" t="s">
        <v>465</v>
      </c>
      <c r="BF39" s="173" t="s">
        <v>391</v>
      </c>
      <c r="BG39" s="173" t="s">
        <v>466</v>
      </c>
      <c r="BH39" s="173" t="s">
        <v>406</v>
      </c>
      <c r="BI39" s="173" t="s">
        <v>239</v>
      </c>
      <c r="BJ39" s="157"/>
      <c r="BK39" s="136" t="s">
        <v>467</v>
      </c>
      <c r="BL39" s="295" t="s">
        <v>468</v>
      </c>
      <c r="BM39" s="295" t="str">
        <f t="shared" si="5"/>
        <v>=SOSPE=1=</v>
      </c>
      <c r="BN39" s="120"/>
      <c r="BO39" s="301">
        <v>1</v>
      </c>
      <c r="BP39" s="305">
        <f>IFERROR(FIND("=",$BM39,FIND("=",$BM39,LEN($BK39))+SUM($BN39:BO39)+1+BP$26)-(FIND("=",$BM39,2)+SUM($BN39:BO39)+BP$26)-1,0)</f>
        <v>0</v>
      </c>
      <c r="BQ39" s="305">
        <f>IFERROR(FIND("=",$BM39,FIND("=",$BM39,LEN($BK39))+SUM($BN39:BP39)+1+BQ$26)-(FIND("=",$BM39,2)+SUM($BN39:BP39)+BQ$26)-1,0)</f>
        <v>0</v>
      </c>
      <c r="BR39" s="305">
        <f>IFERROR(FIND("=",$BM39,FIND("=",$BM39,LEN($BK39))+SUM($BN39:BQ39)+1+BR$26)-(FIND("=",$BM39,2)+SUM($BN39:BQ39)+BR$26)-1,0)</f>
        <v>0</v>
      </c>
      <c r="BS39" s="305">
        <f>IFERROR(FIND("=",$BM39,FIND("=",$BM39,LEN($BK39))+SUM($BN39:BR39)+1+BS$26)-(FIND("=",$BM39,2)+SUM($BN39:BR39)+BS$26)-1,0)</f>
        <v>0</v>
      </c>
      <c r="BT39" s="306"/>
      <c r="BU39" s="306"/>
      <c r="BV39" s="306"/>
      <c r="BW39" s="306"/>
      <c r="BX39" s="306"/>
      <c r="BY39" s="120"/>
      <c r="BZ39" s="304" t="str">
        <f>MID($CF39,SUMPRODUCT(LEN($BY39:BY39))+SUM($BN39:BN39)+1,IFERROR(FIND("#",$CF39,SUMPRODUCT(LEN($BY39:BY39))+SUM($BN39:BN39)+1),1000)-(SUMPRODUCT(LEN($BY39:BY39))+SUM($BN39:BN39)+1))</f>
        <v>SOSP.ASSE/I MOTORE/I-PNEUMATICA</v>
      </c>
      <c r="CA39" s="304" t="str">
        <f>MID($CF39,SUMPRODUCT(LEN($BY39:BZ39))+SUM($BN39:BO39)+1,IFERROR(FIND("#",$CF39,SUMPRODUCT(LEN($BY39:BZ39))+SUM($BN39:BO39)+1),1000)-(SUMPRODUCT(LEN($BY39:BZ39))+SUM($BN39:BO39)+1))</f>
        <v/>
      </c>
      <c r="CB39" s="304" t="str">
        <f>MID($CF39,SUMPRODUCT(LEN($BZ39:CA39))+SUM($BO39:BP39)+1,IFERROR(FIND("#",$CF39,SUMPRODUCT(LEN($BZ39:CA39))+SUM($BO39:BP39)+1),1000)-(SUMPRODUCT(LEN($BZ39:CA39))+SUM($BO39:BP39)+1))</f>
        <v/>
      </c>
      <c r="CC39" s="304" t="str">
        <f>MID($CF39,SUMPRODUCT(LEN($BZ39:CB39))+SUM($BO39:BQ39)+1,IFERROR(FIND("#",$CF39,SUMPRODUCT(LEN($BZ39:CB39))+SUM($BO39:BQ39)+1),1000)-(SUMPRODUCT(LEN($BZ39:CB39))+SUM($BO39:BQ39)+1))</f>
        <v/>
      </c>
      <c r="CD39" s="304" t="str">
        <f>MID($CF39,SUMPRODUCT(LEN($BZ39:CC39))+SUM($BO39:BR39)+1,IFERROR(FIND("#",$CF39,SUMPRODUCT(LEN($BZ39:CC39))+SUM($BO39:BR39)+1),1000)-(SUMPRODUCT(LEN($BZ39:CC39))+SUM($BO39:BR39)+1))</f>
        <v/>
      </c>
      <c r="CE39" s="304" t="str">
        <f>MID($CF39,SUMPRODUCT(LEN($BZ39:CD39))+SUM($BO39:BS39)+1,IFERROR(FIND("#",$CF39,SUMPRODUCT(LEN($BZ39:CD39))+SUM($BO39:BS39)+1),1000)-(SUMPRODUCT(LEN($BZ39:CD39))+SUM($BO39:BS39)+1))</f>
        <v/>
      </c>
      <c r="CF39" s="299" t="s">
        <v>469</v>
      </c>
      <c r="CG39" s="299" t="s">
        <v>469</v>
      </c>
      <c r="CH39" s="157"/>
      <c r="CI39" s="157"/>
      <c r="CJ39" s="157"/>
      <c r="CK39" s="157"/>
      <c r="CL39" s="157"/>
      <c r="CM39" s="414">
        <v>13</v>
      </c>
      <c r="CN39" s="414" t="s">
        <v>2585</v>
      </c>
      <c r="CO39" s="60" t="str">
        <f t="shared" si="7"/>
        <v>13 - Camion per il trasporto di bestiame</v>
      </c>
      <c r="CP39" s="157"/>
      <c r="CQ39" s="417" t="s">
        <v>625</v>
      </c>
      <c r="CR39" s="416">
        <v>14</v>
      </c>
      <c r="CS39" s="424"/>
      <c r="CT39" s="424"/>
      <c r="CU39" s="424"/>
      <c r="CV39" s="424"/>
      <c r="CW39" s="417" t="s">
        <v>753</v>
      </c>
      <c r="CX39" s="416">
        <v>17</v>
      </c>
      <c r="CY39" s="418"/>
      <c r="CZ39" s="417" t="s">
        <v>115</v>
      </c>
      <c r="DA39" s="416">
        <v>17</v>
      </c>
      <c r="DB39" s="418"/>
      <c r="DC39" s="417" t="s">
        <v>760</v>
      </c>
      <c r="DD39" s="417">
        <v>17</v>
      </c>
      <c r="DE39" s="418"/>
      <c r="DF39" s="417" t="s">
        <v>718</v>
      </c>
      <c r="DG39" s="417">
        <v>17</v>
      </c>
      <c r="DH39" s="157"/>
    </row>
    <row r="40" spans="1:112" ht="45" x14ac:dyDescent="0.25">
      <c r="A40" s="157"/>
      <c r="B40" s="44" t="s">
        <v>291</v>
      </c>
      <c r="C40" s="45" t="s">
        <v>455</v>
      </c>
      <c r="D40" s="60" t="str">
        <f t="shared" si="8"/>
        <v>Z - MACCHINA OPERATRICE NON CIRCOLANTE</v>
      </c>
      <c r="E40" s="157"/>
      <c r="F40" s="157"/>
      <c r="G40" s="157"/>
      <c r="H40" s="157"/>
      <c r="I40" s="157"/>
      <c r="J40" s="44" t="s">
        <v>456</v>
      </c>
      <c r="K40" s="45" t="s">
        <v>457</v>
      </c>
      <c r="L40" s="60" t="str">
        <f t="shared" si="10"/>
        <v>B-E - IBRIDO BENZINA/ELETTRICO</v>
      </c>
      <c r="M40" s="165"/>
      <c r="N40" s="44" t="s">
        <v>283</v>
      </c>
      <c r="O40" s="45" t="s">
        <v>458</v>
      </c>
      <c r="P40" s="60" t="str">
        <f t="shared" si="11"/>
        <v>N - SENZA FRENO DI SERVIZIO</v>
      </c>
      <c r="Q40" s="162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44" t="s">
        <v>459</v>
      </c>
      <c r="AU40" s="45" t="s">
        <v>460</v>
      </c>
      <c r="AV40" s="162"/>
      <c r="AW40" s="44" t="s">
        <v>461</v>
      </c>
      <c r="AX40" s="45" t="s">
        <v>462</v>
      </c>
      <c r="AY40" s="162"/>
      <c r="AZ40" s="173" t="s">
        <v>477</v>
      </c>
      <c r="BA40" s="173" t="s">
        <v>478</v>
      </c>
      <c r="BB40" s="60"/>
      <c r="BC40" s="60" t="str">
        <f t="shared" si="4"/>
        <v>A9 - AUTOSNODATO AD USO PRIVATO</v>
      </c>
      <c r="BD40" s="157"/>
      <c r="BE40" s="173" t="s">
        <v>479</v>
      </c>
      <c r="BF40" s="173" t="s">
        <v>391</v>
      </c>
      <c r="BG40" s="173" t="s">
        <v>480</v>
      </c>
      <c r="BH40" s="173" t="s">
        <v>406</v>
      </c>
      <c r="BI40" s="173" t="s">
        <v>239</v>
      </c>
      <c r="BJ40" s="157"/>
      <c r="BK40" s="290" t="s">
        <v>481</v>
      </c>
      <c r="BL40" s="295" t="s">
        <v>482</v>
      </c>
      <c r="BM40" s="295" t="str">
        <f t="shared" si="5"/>
        <v>=SOSPE=2=</v>
      </c>
      <c r="BN40" s="120"/>
      <c r="BO40" s="301">
        <v>1</v>
      </c>
      <c r="BP40" s="305">
        <f>IFERROR(FIND("=",$BM40,FIND("=",$BM40,LEN($BK40))+SUM($BN40:BO40)+1+BP$26)-(FIND("=",$BM40,2)+SUM($BN40:BO40)+BP$26)-1,0)</f>
        <v>0</v>
      </c>
      <c r="BQ40" s="305">
        <f>IFERROR(FIND("=",$BM40,FIND("=",$BM40,LEN($BK40))+SUM($BN40:BP40)+1+BQ$26)-(FIND("=",$BM40,2)+SUM($BN40:BP40)+BQ$26)-1,0)</f>
        <v>0</v>
      </c>
      <c r="BR40" s="305">
        <f>IFERROR(FIND("=",$BM40,FIND("=",$BM40,LEN($BK40))+SUM($BN40:BQ40)+1+BR$26)-(FIND("=",$BM40,2)+SUM($BN40:BQ40)+BR$26)-1,0)</f>
        <v>0</v>
      </c>
      <c r="BS40" s="305">
        <f>IFERROR(FIND("=",$BM40,FIND("=",$BM40,LEN($BK40))+SUM($BN40:BR40)+1+BS$26)-(FIND("=",$BM40,2)+SUM($BN40:BR40)+BS$26)-1,0)</f>
        <v>0</v>
      </c>
      <c r="BT40" s="306"/>
      <c r="BU40" s="306"/>
      <c r="BV40" s="306"/>
      <c r="BW40" s="306"/>
      <c r="BX40" s="306"/>
      <c r="BY40" s="120"/>
      <c r="BZ40" s="304" t="str">
        <f>MID($CF40,SUMPRODUCT(LEN($BY40:BY40))+SUM($BN40:BN40)+1,IFERROR(FIND("#",$CF40,SUMPRODUCT(LEN($BY40:BY40))+SUM($BN40:BN40)+1),1000)-(SUMPRODUCT(LEN($BY40:BY40))+SUM($BN40:BN40)+1))</f>
        <v>SOSP.ASSE/I MOTORE/I-EQUI.(ART62CDS)</v>
      </c>
      <c r="CA40" s="304" t="str">
        <f>MID($CF40,SUMPRODUCT(LEN($BY40:BZ40))+SUM($BN40:BO40)+1,IFERROR(FIND("#",$CF40,SUMPRODUCT(LEN($BY40:BZ40))+SUM($BN40:BO40)+1),1000)-(SUMPRODUCT(LEN($BY40:BZ40))+SUM($BN40:BO40)+1))</f>
        <v/>
      </c>
      <c r="CB40" s="304" t="str">
        <f>MID($CF40,SUMPRODUCT(LEN($BZ40:CA40))+SUM($BO40:BP40)+1,IFERROR(FIND("#",$CF40,SUMPRODUCT(LEN($BZ40:CA40))+SUM($BO40:BP40)+1),1000)-(SUMPRODUCT(LEN($BZ40:CA40))+SUM($BO40:BP40)+1))</f>
        <v/>
      </c>
      <c r="CC40" s="304" t="str">
        <f>MID($CF40,SUMPRODUCT(LEN($BZ40:CB40))+SUM($BO40:BQ40)+1,IFERROR(FIND("#",$CF40,SUMPRODUCT(LEN($BZ40:CB40))+SUM($BO40:BQ40)+1),1000)-(SUMPRODUCT(LEN($BZ40:CB40))+SUM($BO40:BQ40)+1))</f>
        <v/>
      </c>
      <c r="CD40" s="304" t="str">
        <f>MID($CF40,SUMPRODUCT(LEN($BZ40:CC40))+SUM($BO40:BR40)+1,IFERROR(FIND("#",$CF40,SUMPRODUCT(LEN($BZ40:CC40))+SUM($BO40:BR40)+1),1000)-(SUMPRODUCT(LEN($BZ40:CC40))+SUM($BO40:BR40)+1))</f>
        <v/>
      </c>
      <c r="CE40" s="304" t="str">
        <f>MID($CF40,SUMPRODUCT(LEN($BZ40:CD40))+SUM($BO40:BS40)+1,IFERROR(FIND("#",$CF40,SUMPRODUCT(LEN($BZ40:CD40))+SUM($BO40:BS40)+1),1000)-(SUMPRODUCT(LEN($BZ40:CD40))+SUM($BO40:BS40)+1))</f>
        <v/>
      </c>
      <c r="CF40" s="299" t="s">
        <v>483</v>
      </c>
      <c r="CG40" s="299" t="s">
        <v>483</v>
      </c>
      <c r="CH40" s="157"/>
      <c r="CI40" s="157"/>
      <c r="CJ40" s="157"/>
      <c r="CK40" s="157"/>
      <c r="CL40" s="157"/>
      <c r="CM40" s="414">
        <v>14</v>
      </c>
      <c r="CN40" s="414" t="s">
        <v>2586</v>
      </c>
      <c r="CO40" s="60" t="str">
        <f t="shared" si="7"/>
        <v>14 - Bisarca</v>
      </c>
      <c r="CP40" s="157"/>
      <c r="CQ40" s="417" t="s">
        <v>625</v>
      </c>
      <c r="CR40" s="416">
        <v>15</v>
      </c>
      <c r="CS40" s="424"/>
      <c r="CT40" s="424"/>
      <c r="CU40" s="424"/>
      <c r="CV40" s="424"/>
      <c r="CW40" s="417" t="s">
        <v>753</v>
      </c>
      <c r="CX40" s="416" t="s">
        <v>2610</v>
      </c>
      <c r="CY40" s="418"/>
      <c r="CZ40" s="417" t="s">
        <v>115</v>
      </c>
      <c r="DA40" s="416" t="s">
        <v>2610</v>
      </c>
      <c r="DB40" s="418"/>
      <c r="DC40" s="417" t="s">
        <v>760</v>
      </c>
      <c r="DD40" s="417">
        <v>21</v>
      </c>
      <c r="DE40" s="418"/>
      <c r="DF40" s="417" t="s">
        <v>718</v>
      </c>
      <c r="DG40" s="417">
        <v>21</v>
      </c>
      <c r="DH40" s="157"/>
    </row>
    <row r="41" spans="1:112" ht="45" customHeight="1" x14ac:dyDescent="0.25">
      <c r="A41" s="157"/>
      <c r="B41" s="157"/>
      <c r="C41" s="157"/>
      <c r="D41" s="162"/>
      <c r="E41" s="157"/>
      <c r="F41" s="157"/>
      <c r="G41" s="157"/>
      <c r="H41" s="157"/>
      <c r="I41" s="157"/>
      <c r="J41" s="44" t="s">
        <v>470</v>
      </c>
      <c r="K41" s="45" t="s">
        <v>471</v>
      </c>
      <c r="L41" s="60" t="str">
        <f t="shared" si="10"/>
        <v>G-E - IBRIDO GASOLIO/ELETTRICO</v>
      </c>
      <c r="M41" s="165"/>
      <c r="N41" s="44" t="s">
        <v>441</v>
      </c>
      <c r="O41" s="45" t="s">
        <v>472</v>
      </c>
      <c r="P41" s="60" t="str">
        <f t="shared" si="11"/>
        <v>P - PNEUMATICO</v>
      </c>
      <c r="Q41" s="162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44" t="s">
        <v>473</v>
      </c>
      <c r="AU41" s="45" t="s">
        <v>474</v>
      </c>
      <c r="AV41" s="162"/>
      <c r="AW41" s="44" t="s">
        <v>475</v>
      </c>
      <c r="AX41" s="45" t="s">
        <v>476</v>
      </c>
      <c r="AY41" s="162"/>
      <c r="AZ41" s="173" t="s">
        <v>285</v>
      </c>
      <c r="BA41" s="173" t="s">
        <v>492</v>
      </c>
      <c r="BB41" s="60"/>
      <c r="BC41" s="60" t="str">
        <f t="shared" si="4"/>
        <v>AA - BERLINA</v>
      </c>
      <c r="BD41" s="157"/>
      <c r="BE41" s="173" t="s">
        <v>239</v>
      </c>
      <c r="BF41" s="173" t="s">
        <v>391</v>
      </c>
      <c r="BG41" s="173" t="s">
        <v>493</v>
      </c>
      <c r="BH41" s="173" t="s">
        <v>494</v>
      </c>
      <c r="BI41" s="173" t="s">
        <v>239</v>
      </c>
      <c r="BJ41" s="157"/>
      <c r="BK41" s="290" t="s">
        <v>495</v>
      </c>
      <c r="BL41" s="295" t="s">
        <v>496</v>
      </c>
      <c r="BM41" s="295" t="str">
        <f t="shared" si="5"/>
        <v>=SOSPE=3=</v>
      </c>
      <c r="BN41" s="120"/>
      <c r="BO41" s="301">
        <v>1</v>
      </c>
      <c r="BP41" s="305">
        <f>IFERROR(FIND("=",$BM41,FIND("=",$BM41,LEN($BK41))+SUM($BN41:BO41)+1+BP$26)-(FIND("=",$BM41,2)+SUM($BN41:BO41)+BP$26)-1,0)</f>
        <v>0</v>
      </c>
      <c r="BQ41" s="305">
        <f>IFERROR(FIND("=",$BM41,FIND("=",$BM41,LEN($BK41))+SUM($BN41:BP41)+1+BQ$26)-(FIND("=",$BM41,2)+SUM($BN41:BP41)+BQ$26)-1,0)</f>
        <v>0</v>
      </c>
      <c r="BR41" s="305">
        <f>IFERROR(FIND("=",$BM41,FIND("=",$BM41,LEN($BK41))+SUM($BN41:BQ41)+1+BR$26)-(FIND("=",$BM41,2)+SUM($BN41:BQ41)+BR$26)-1,0)</f>
        <v>0</v>
      </c>
      <c r="BS41" s="305">
        <f>IFERROR(FIND("=",$BM41,FIND("=",$BM41,LEN($BK41))+SUM($BN41:BR41)+1+BS$26)-(FIND("=",$BM41,2)+SUM($BN41:BR41)+BS$26)-1,0)</f>
        <v>0</v>
      </c>
      <c r="BT41" s="306"/>
      <c r="BU41" s="306"/>
      <c r="BV41" s="306"/>
      <c r="BW41" s="306"/>
      <c r="BX41" s="306"/>
      <c r="BY41" s="120"/>
      <c r="BZ41" s="304" t="str">
        <f>MID($CF41,SUMPRODUCT(LEN($BY41:BY41))+SUM($BN41:BN41)+1,IFERROR(FIND("#",$CF41,SUMPRODUCT(LEN($BY41:BY41))+SUM($BN41:BN41)+1),1000)-(SUMPRODUCT(LEN($BY41:BY41))+SUM($BN41:BN41)+1))</f>
        <v>SOSP.ASSE/I MOTORE/I-MECCANICA</v>
      </c>
      <c r="CA41" s="304" t="str">
        <f>MID($CF41,SUMPRODUCT(LEN($BY41:BZ41))+SUM($BN41:BO41)+1,IFERROR(FIND("#",$CF41,SUMPRODUCT(LEN($BY41:BZ41))+SUM($BN41:BO41)+1),1000)-(SUMPRODUCT(LEN($BY41:BZ41))+SUM($BN41:BO41)+1))</f>
        <v/>
      </c>
      <c r="CB41" s="304" t="str">
        <f>MID($CF41,SUMPRODUCT(LEN($BZ41:CA41))+SUM($BO41:BP41)+1,IFERROR(FIND("#",$CF41,SUMPRODUCT(LEN($BZ41:CA41))+SUM($BO41:BP41)+1),1000)-(SUMPRODUCT(LEN($BZ41:CA41))+SUM($BO41:BP41)+1))</f>
        <v/>
      </c>
      <c r="CC41" s="304" t="str">
        <f>MID($CF41,SUMPRODUCT(LEN($BZ41:CB41))+SUM($BO41:BQ41)+1,IFERROR(FIND("#",$CF41,SUMPRODUCT(LEN($BZ41:CB41))+SUM($BO41:BQ41)+1),1000)-(SUMPRODUCT(LEN($BZ41:CB41))+SUM($BO41:BQ41)+1))</f>
        <v/>
      </c>
      <c r="CD41" s="304" t="str">
        <f>MID($CF41,SUMPRODUCT(LEN($BZ41:CC41))+SUM($BO41:BR41)+1,IFERROR(FIND("#",$CF41,SUMPRODUCT(LEN($BZ41:CC41))+SUM($BO41:BR41)+1),1000)-(SUMPRODUCT(LEN($BZ41:CC41))+SUM($BO41:BR41)+1))</f>
        <v/>
      </c>
      <c r="CE41" s="304" t="str">
        <f>MID($CF41,SUMPRODUCT(LEN($BZ41:CD41))+SUM($BO41:BS41)+1,IFERROR(FIND("#",$CF41,SUMPRODUCT(LEN($BZ41:CD41))+SUM($BO41:BS41)+1),1000)-(SUMPRODUCT(LEN($BZ41:CD41))+SUM($BO41:BS41)+1))</f>
        <v/>
      </c>
      <c r="CF41" s="299" t="s">
        <v>497</v>
      </c>
      <c r="CG41" s="299" t="s">
        <v>497</v>
      </c>
      <c r="CH41" s="157"/>
      <c r="CI41" s="157"/>
      <c r="CJ41" s="157"/>
      <c r="CK41" s="157"/>
      <c r="CL41" s="157"/>
      <c r="CM41" s="414">
        <v>15</v>
      </c>
      <c r="CN41" s="414" t="s">
        <v>2587</v>
      </c>
      <c r="CO41" s="60" t="str">
        <f t="shared" si="7"/>
        <v>15 - Camion betoniera</v>
      </c>
      <c r="CP41" s="157"/>
      <c r="CQ41" s="417" t="s">
        <v>625</v>
      </c>
      <c r="CR41" s="416">
        <v>17</v>
      </c>
      <c r="CS41" s="424"/>
      <c r="CT41" s="424"/>
      <c r="CU41" s="424"/>
      <c r="CV41" s="424"/>
      <c r="CW41" s="417" t="s">
        <v>753</v>
      </c>
      <c r="CX41" s="416" t="s">
        <v>2611</v>
      </c>
      <c r="CY41" s="415"/>
      <c r="CZ41" s="417" t="s">
        <v>115</v>
      </c>
      <c r="DA41" s="416" t="s">
        <v>2611</v>
      </c>
      <c r="DB41" s="415"/>
      <c r="DC41" s="417" t="s">
        <v>760</v>
      </c>
      <c r="DD41" s="417">
        <v>22</v>
      </c>
      <c r="DE41" s="415"/>
      <c r="DF41" s="417" t="s">
        <v>718</v>
      </c>
      <c r="DG41" s="417">
        <v>22</v>
      </c>
      <c r="DH41" s="157"/>
    </row>
    <row r="42" spans="1:112" ht="45" x14ac:dyDescent="0.25">
      <c r="A42" s="157"/>
      <c r="B42" s="157"/>
      <c r="C42" s="157"/>
      <c r="D42" s="162"/>
      <c r="E42" s="157"/>
      <c r="F42" s="157"/>
      <c r="G42" s="157"/>
      <c r="H42" s="157"/>
      <c r="I42" s="157"/>
      <c r="J42" s="44" t="s">
        <v>484</v>
      </c>
      <c r="K42" s="45" t="s">
        <v>485</v>
      </c>
      <c r="L42" s="60" t="str">
        <f t="shared" si="10"/>
        <v>BET - BENZINA/ETANOLO</v>
      </c>
      <c r="M42" s="165"/>
      <c r="N42" s="44" t="s">
        <v>486</v>
      </c>
      <c r="O42" s="45" t="s">
        <v>487</v>
      </c>
      <c r="P42" s="60" t="str">
        <f t="shared" si="11"/>
        <v>Q - ELETT/IDR AD INERZIA</v>
      </c>
      <c r="Q42" s="162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44" t="s">
        <v>488</v>
      </c>
      <c r="AU42" s="45" t="s">
        <v>489</v>
      </c>
      <c r="AV42" s="162"/>
      <c r="AW42" s="44" t="s">
        <v>490</v>
      </c>
      <c r="AX42" s="45" t="s">
        <v>491</v>
      </c>
      <c r="AY42" s="162"/>
      <c r="AZ42" s="173" t="s">
        <v>503</v>
      </c>
      <c r="BA42" s="173" t="s">
        <v>504</v>
      </c>
      <c r="BB42" s="60"/>
      <c r="BC42" s="60" t="str">
        <f t="shared" si="4"/>
        <v>AB - DUE VOLUMI</v>
      </c>
      <c r="BD42" s="157"/>
      <c r="BE42" s="173" t="s">
        <v>505</v>
      </c>
      <c r="BF42" s="173" t="s">
        <v>391</v>
      </c>
      <c r="BG42" s="173" t="s">
        <v>506</v>
      </c>
      <c r="BH42" s="173" t="s">
        <v>494</v>
      </c>
      <c r="BI42" s="173" t="s">
        <v>239</v>
      </c>
      <c r="BJ42" s="157"/>
      <c r="BK42" s="290" t="s">
        <v>507</v>
      </c>
      <c r="BL42" s="295" t="s">
        <v>508</v>
      </c>
      <c r="BM42" s="295" t="str">
        <f t="shared" si="5"/>
        <v>=SOSPE=4=</v>
      </c>
      <c r="BN42" s="120"/>
      <c r="BO42" s="301">
        <v>1</v>
      </c>
      <c r="BP42" s="305">
        <f>IFERROR(FIND("=",$BM42,FIND("=",$BM42,LEN($BK42))+SUM($BN42:BO42)+1+BP$26)-(FIND("=",$BM42,2)+SUM($BN42:BO42)+BP$26)-1,0)</f>
        <v>0</v>
      </c>
      <c r="BQ42" s="305">
        <f>IFERROR(FIND("=",$BM42,FIND("=",$BM42,LEN($BK42))+SUM($BN42:BP42)+1+BQ$26)-(FIND("=",$BM42,2)+SUM($BN42:BP42)+BQ$26)-1,0)</f>
        <v>0</v>
      </c>
      <c r="BR42" s="305">
        <f>IFERROR(FIND("=",$BM42,FIND("=",$BM42,LEN($BK42))+SUM($BN42:BQ42)+1+BR$26)-(FIND("=",$BM42,2)+SUM($BN42:BQ42)+BR$26)-1,0)</f>
        <v>0</v>
      </c>
      <c r="BS42" s="305">
        <f>IFERROR(FIND("=",$BM42,FIND("=",$BM42,LEN($BK42))+SUM($BN42:BR42)+1+BS$26)-(FIND("=",$BM42,2)+SUM($BN42:BR42)+BS$26)-1,0)</f>
        <v>0</v>
      </c>
      <c r="BT42" s="306"/>
      <c r="BU42" s="306"/>
      <c r="BV42" s="306"/>
      <c r="BW42" s="306"/>
      <c r="BX42" s="306"/>
      <c r="BY42" s="120"/>
      <c r="BZ42" s="304" t="str">
        <f>MID($CF42,SUMPRODUCT(LEN($BY42:BY42))+SUM($BN42:BN42)+1,IFERROR(FIND("#",$CF42,SUMPRODUCT(LEN($BY42:BY42))+SUM($BN42:BN42)+1),1000)-(SUMPRODUCT(LEN($BY42:BY42))+SUM($BN42:BN42)+1))</f>
        <v>SOSP.ASSE/I MOTORE/I IDRAULICA</v>
      </c>
      <c r="CA42" s="304" t="str">
        <f>MID($CF42,SUMPRODUCT(LEN($BY42:BZ42))+SUM($BN42:BO42)+1,IFERROR(FIND("#",$CF42,SUMPRODUCT(LEN($BY42:BZ42))+SUM($BN42:BO42)+1),1000)-(SUMPRODUCT(LEN($BY42:BZ42))+SUM($BN42:BO42)+1))</f>
        <v/>
      </c>
      <c r="CB42" s="304" t="str">
        <f>MID($CF42,SUMPRODUCT(LEN($BZ42:CA42))+SUM($BO42:BP42)+1,IFERROR(FIND("#",$CF42,SUMPRODUCT(LEN($BZ42:CA42))+SUM($BO42:BP42)+1),1000)-(SUMPRODUCT(LEN($BZ42:CA42))+SUM($BO42:BP42)+1))</f>
        <v/>
      </c>
      <c r="CC42" s="304" t="str">
        <f>MID($CF42,SUMPRODUCT(LEN($BZ42:CB42))+SUM($BO42:BQ42)+1,IFERROR(FIND("#",$CF42,SUMPRODUCT(LEN($BZ42:CB42))+SUM($BO42:BQ42)+1),1000)-(SUMPRODUCT(LEN($BZ42:CB42))+SUM($BO42:BQ42)+1))</f>
        <v/>
      </c>
      <c r="CD42" s="304" t="str">
        <f>MID($CF42,SUMPRODUCT(LEN($BZ42:CC42))+SUM($BO42:BR42)+1,IFERROR(FIND("#",$CF42,SUMPRODUCT(LEN($BZ42:CC42))+SUM($BO42:BR42)+1),1000)-(SUMPRODUCT(LEN($BZ42:CC42))+SUM($BO42:BR42)+1))</f>
        <v/>
      </c>
      <c r="CE42" s="304" t="str">
        <f>MID($CF42,SUMPRODUCT(LEN($BZ42:CD42))+SUM($BO42:BS42)+1,IFERROR(FIND("#",$CF42,SUMPRODUCT(LEN($BZ42:CD42))+SUM($BO42:BS42)+1),1000)-(SUMPRODUCT(LEN($BZ42:CD42))+SUM($BO42:BS42)+1))</f>
        <v/>
      </c>
      <c r="CF42" s="299" t="s">
        <v>509</v>
      </c>
      <c r="CG42" s="299" t="s">
        <v>509</v>
      </c>
      <c r="CH42" s="157"/>
      <c r="CI42" s="157"/>
      <c r="CJ42" s="157"/>
      <c r="CK42" s="157"/>
      <c r="CL42" s="157"/>
      <c r="CM42" s="414">
        <v>16</v>
      </c>
      <c r="CN42" s="414" t="s">
        <v>2588</v>
      </c>
      <c r="CO42" s="60" t="str">
        <f t="shared" si="7"/>
        <v>16 - Autopompa per calcestruzzo</v>
      </c>
      <c r="CP42" s="157"/>
      <c r="CQ42" s="417" t="s">
        <v>625</v>
      </c>
      <c r="CR42" s="416">
        <v>20</v>
      </c>
      <c r="CS42" s="424"/>
      <c r="CT42" s="424"/>
      <c r="CU42" s="424"/>
      <c r="CV42" s="424"/>
      <c r="CW42" s="417" t="s">
        <v>753</v>
      </c>
      <c r="CX42" s="416">
        <v>26</v>
      </c>
      <c r="CY42" s="415"/>
      <c r="CZ42" s="417" t="s">
        <v>115</v>
      </c>
      <c r="DA42" s="416">
        <v>26</v>
      </c>
      <c r="DB42" s="415"/>
      <c r="DC42" s="417" t="s">
        <v>760</v>
      </c>
      <c r="DD42" s="417">
        <v>26</v>
      </c>
      <c r="DE42" s="415"/>
      <c r="DF42" s="417" t="s">
        <v>718</v>
      </c>
      <c r="DG42" s="417">
        <v>26</v>
      </c>
      <c r="DH42" s="157"/>
    </row>
    <row r="43" spans="1:112" ht="60" x14ac:dyDescent="0.25">
      <c r="A43" s="157"/>
      <c r="B43" s="157"/>
      <c r="C43" s="157"/>
      <c r="D43" s="162"/>
      <c r="E43" s="157"/>
      <c r="F43" s="157"/>
      <c r="G43" s="157"/>
      <c r="H43" s="157"/>
      <c r="I43" s="157"/>
      <c r="J43" s="157"/>
      <c r="K43" s="157"/>
      <c r="L43" s="157"/>
      <c r="M43" s="157"/>
      <c r="N43" s="44" t="s">
        <v>364</v>
      </c>
      <c r="O43" s="45" t="s">
        <v>498</v>
      </c>
      <c r="P43" s="60" t="str">
        <f t="shared" si="11"/>
        <v>R - IDROPNEUMATICO</v>
      </c>
      <c r="Q43" s="162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44" t="s">
        <v>499</v>
      </c>
      <c r="AU43" s="45" t="s">
        <v>500</v>
      </c>
      <c r="AV43" s="162"/>
      <c r="AW43" s="44" t="s">
        <v>501</v>
      </c>
      <c r="AX43" s="45" t="s">
        <v>502</v>
      </c>
      <c r="AY43" s="162"/>
      <c r="AZ43" s="173" t="s">
        <v>515</v>
      </c>
      <c r="BA43" s="173" t="s">
        <v>516</v>
      </c>
      <c r="BB43" s="60"/>
      <c r="BC43" s="60" t="str">
        <f t="shared" si="4"/>
        <v>AC - FAMILIARE</v>
      </c>
      <c r="BD43" s="157"/>
      <c r="BE43" s="173" t="s">
        <v>517</v>
      </c>
      <c r="BF43" s="173" t="s">
        <v>391</v>
      </c>
      <c r="BG43" s="173" t="s">
        <v>518</v>
      </c>
      <c r="BH43" s="173" t="s">
        <v>494</v>
      </c>
      <c r="BI43" s="173" t="s">
        <v>239</v>
      </c>
      <c r="BJ43" s="157"/>
      <c r="BK43" s="290" t="s">
        <v>519</v>
      </c>
      <c r="BL43" s="295" t="s">
        <v>520</v>
      </c>
      <c r="BM43" s="295" t="str">
        <f t="shared" si="5"/>
        <v>=SOSPE=5=</v>
      </c>
      <c r="BN43" s="120"/>
      <c r="BO43" s="301">
        <v>1</v>
      </c>
      <c r="BP43" s="305">
        <f>IFERROR(FIND("=",$BM43,FIND("=",$BM43,LEN($BK43))+SUM($BN43:BO43)+1+BP$26)-(FIND("=",$BM43,2)+SUM($BN43:BO43)+BP$26)-1,0)</f>
        <v>0</v>
      </c>
      <c r="BQ43" s="305">
        <f>IFERROR(FIND("=",$BM43,FIND("=",$BM43,LEN($BK43))+SUM($BN43:BP43)+1+BQ$26)-(FIND("=",$BM43,2)+SUM($BN43:BP43)+BQ$26)-1,0)</f>
        <v>0</v>
      </c>
      <c r="BR43" s="305">
        <f>IFERROR(FIND("=",$BM43,FIND("=",$BM43,LEN($BK43))+SUM($BN43:BQ43)+1+BR$26)-(FIND("=",$BM43,2)+SUM($BN43:BQ43)+BR$26)-1,0)</f>
        <v>0</v>
      </c>
      <c r="BS43" s="305">
        <f>IFERROR(FIND("=",$BM43,FIND("=",$BM43,LEN($BK43))+SUM($BN43:BR43)+1+BS$26)-(FIND("=",$BM43,2)+SUM($BN43:BR43)+BS$26)-1,0)</f>
        <v>0</v>
      </c>
      <c r="BT43" s="306"/>
      <c r="BU43" s="306"/>
      <c r="BV43" s="306"/>
      <c r="BW43" s="306"/>
      <c r="BX43" s="306"/>
      <c r="BY43" s="120"/>
      <c r="BZ43" s="304" t="str">
        <f>MID($CF43,SUMPRODUCT(LEN($BY43:BY43))+SUM($BN43:BN43)+1,IFERROR(FIND("#",$CF43,SUMPRODUCT(LEN($BY43:BY43))+SUM($BN43:BN43)+1),1000)-(SUMPRODUCT(LEN($BY43:BY43))+SUM($BN43:BN43)+1))</f>
        <v>SOSP.ASSE/I MOTORE/I - PNEUMATICHE O EQUIVALENTI</v>
      </c>
      <c r="CA43" s="304" t="str">
        <f>MID($CF43,SUMPRODUCT(LEN($BY43:BZ43))+SUM($BN43:BO43)+1,IFERROR(FIND("#",$CF43,SUMPRODUCT(LEN($BY43:BZ43))+SUM($BN43:BO43)+1),1000)-(SUMPRODUCT(LEN($BY43:BZ43))+SUM($BN43:BO43)+1))</f>
        <v/>
      </c>
      <c r="CB43" s="304" t="str">
        <f>MID($CF43,SUMPRODUCT(LEN($BZ43:CA43))+SUM($BO43:BP43)+1,IFERROR(FIND("#",$CF43,SUMPRODUCT(LEN($BZ43:CA43))+SUM($BO43:BP43)+1),1000)-(SUMPRODUCT(LEN($BZ43:CA43))+SUM($BO43:BP43)+1))</f>
        <v/>
      </c>
      <c r="CC43" s="304" t="str">
        <f>MID($CF43,SUMPRODUCT(LEN($BZ43:CB43))+SUM($BO43:BQ43)+1,IFERROR(FIND("#",$CF43,SUMPRODUCT(LEN($BZ43:CB43))+SUM($BO43:BQ43)+1),1000)-(SUMPRODUCT(LEN($BZ43:CB43))+SUM($BO43:BQ43)+1))</f>
        <v/>
      </c>
      <c r="CD43" s="304" t="str">
        <f>MID($CF43,SUMPRODUCT(LEN($BZ43:CC43))+SUM($BO43:BR43)+1,IFERROR(FIND("#",$CF43,SUMPRODUCT(LEN($BZ43:CC43))+SUM($BO43:BR43)+1),1000)-(SUMPRODUCT(LEN($BZ43:CC43))+SUM($BO43:BR43)+1))</f>
        <v/>
      </c>
      <c r="CE43" s="304" t="str">
        <f>MID($CF43,SUMPRODUCT(LEN($BZ43:CD43))+SUM($BO43:BS43)+1,IFERROR(FIND("#",$CF43,SUMPRODUCT(LEN($BZ43:CD43))+SUM($BO43:BS43)+1),1000)-(SUMPRODUCT(LEN($BZ43:CD43))+SUM($BO43:BS43)+1))</f>
        <v/>
      </c>
      <c r="CF43" s="299" t="s">
        <v>521</v>
      </c>
      <c r="CG43" s="299" t="s">
        <v>521</v>
      </c>
      <c r="CH43" s="157"/>
      <c r="CI43" s="157"/>
      <c r="CJ43" s="157"/>
      <c r="CK43" s="157"/>
      <c r="CL43" s="157"/>
      <c r="CM43" s="414">
        <v>17</v>
      </c>
      <c r="CN43" s="414" t="s">
        <v>2589</v>
      </c>
      <c r="CO43" s="60" t="str">
        <f t="shared" si="7"/>
        <v>17 - Camion per il trasporto di legname</v>
      </c>
      <c r="CP43" s="157"/>
      <c r="CQ43" s="417" t="s">
        <v>625</v>
      </c>
      <c r="CR43" s="416">
        <v>21</v>
      </c>
      <c r="CS43" s="424"/>
      <c r="CT43" s="424"/>
      <c r="CU43" s="424"/>
      <c r="CV43" s="424"/>
      <c r="CW43" s="417" t="s">
        <v>753</v>
      </c>
      <c r="CX43" s="416" t="s">
        <v>2612</v>
      </c>
      <c r="CY43" s="415"/>
      <c r="CZ43" s="417" t="s">
        <v>115</v>
      </c>
      <c r="DA43" s="416" t="s">
        <v>2612</v>
      </c>
      <c r="DB43" s="415"/>
      <c r="DC43" s="417" t="s">
        <v>760</v>
      </c>
      <c r="DD43" s="417">
        <v>29</v>
      </c>
      <c r="DE43" s="415"/>
      <c r="DF43" s="417" t="s">
        <v>718</v>
      </c>
      <c r="DG43" s="417">
        <v>29</v>
      </c>
      <c r="DH43" s="157"/>
    </row>
    <row r="44" spans="1:112" ht="180" x14ac:dyDescent="0.25">
      <c r="A44" s="157"/>
      <c r="B44" s="50"/>
      <c r="C44" s="50"/>
      <c r="D44" s="162"/>
      <c r="E44" s="157"/>
      <c r="F44" s="157"/>
      <c r="G44" s="157"/>
      <c r="H44" s="157"/>
      <c r="I44" s="157"/>
      <c r="J44" s="157"/>
      <c r="K44" s="157"/>
      <c r="L44" s="157"/>
      <c r="M44" s="157"/>
      <c r="N44" s="44" t="s">
        <v>237</v>
      </c>
      <c r="O44" s="45" t="s">
        <v>510</v>
      </c>
      <c r="P44" s="60" t="str">
        <f t="shared" si="11"/>
        <v>S - IDRAULI/SERVOFRENO</v>
      </c>
      <c r="Q44" s="162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44" t="s">
        <v>511</v>
      </c>
      <c r="AU44" s="45" t="s">
        <v>512</v>
      </c>
      <c r="AV44" s="162"/>
      <c r="AW44" s="44" t="s">
        <v>513</v>
      </c>
      <c r="AX44" s="45" t="s">
        <v>514</v>
      </c>
      <c r="AY44" s="162"/>
      <c r="AZ44" s="173" t="s">
        <v>527</v>
      </c>
      <c r="BA44" s="173" t="s">
        <v>528</v>
      </c>
      <c r="BB44" s="60"/>
      <c r="BC44" s="60" t="str">
        <f t="shared" si="4"/>
        <v>AD - COUPE'</v>
      </c>
      <c r="BD44" s="157"/>
      <c r="BE44" s="173" t="s">
        <v>232</v>
      </c>
      <c r="BF44" s="173" t="s">
        <v>391</v>
      </c>
      <c r="BG44" s="173" t="s">
        <v>529</v>
      </c>
      <c r="BH44" s="173" t="s">
        <v>530</v>
      </c>
      <c r="BI44" s="173" t="s">
        <v>239</v>
      </c>
      <c r="BJ44" s="157"/>
      <c r="BK44" s="290" t="s">
        <v>531</v>
      </c>
      <c r="BL44" s="295" t="s">
        <v>532</v>
      </c>
      <c r="BM44" s="295" t="str">
        <f t="shared" si="5"/>
        <v>=SOVE2=###=</v>
      </c>
      <c r="BN44" s="120"/>
      <c r="BO44" s="305">
        <f>IFERROR(FIND("=",$BM44,FIND("=",$BM44,LEN($BK44))+SUM($BN44:BN44)+1+BO$26)-(FIND("=",$BM44,2)+SUM($BN44:BN44)+BO$26)-1,0)</f>
        <v>3</v>
      </c>
      <c r="BP44" s="305">
        <f>IFERROR(FIND("=",$BM44,FIND("=",$BM44,LEN($BK44))+SUM($BN44:BO44)+1+BP$26)-(FIND("=",$BM44,2)+SUM($BN44:BO44)+BP$26)-1,0)</f>
        <v>0</v>
      </c>
      <c r="BQ44" s="305">
        <f>IFERROR(FIND("=",$BM44,FIND("=",$BM44,LEN($BK44))+SUM($BN44:BP44)+1+BQ$26)-(FIND("=",$BM44,2)+SUM($BN44:BP44)+BQ$26)-1,0)</f>
        <v>0</v>
      </c>
      <c r="BR44" s="305">
        <f>IFERROR(FIND("=",$BM44,FIND("=",$BM44,LEN($BK44))+SUM($BN44:BQ44)+1+BR$26)-(FIND("=",$BM44,2)+SUM($BN44:BQ44)+BR$26)-1,0)</f>
        <v>0</v>
      </c>
      <c r="BS44" s="305">
        <f>IFERROR(FIND("=",$BM44,FIND("=",$BM44,LEN($BK44))+SUM($BN44:BR44)+1+BS$26)-(FIND("=",$BM44,2)+SUM($BN44:BR44)+BS$26)-1,0)</f>
        <v>0</v>
      </c>
      <c r="BT44" s="306"/>
      <c r="BU44" s="306"/>
      <c r="BV44" s="306"/>
      <c r="BW44" s="306"/>
      <c r="BX44" s="306"/>
      <c r="BY44" s="120"/>
      <c r="BZ44" s="304" t="str">
        <f>MID($CF44,SUMPRODUCT(LEN($BY44:BY44))+SUM($BN44:BN44)+1,IFERROR(FIND("#",$CF44,SUMPRODUCT(LEN($BY44:BY44))+SUM($BN44:BN44)+1),1000)-(SUMPRODUCT(LEN($BY44:BY44))+SUM($BN44:BN44)+1))</f>
        <v xml:space="preserve">AUTOVEICOLO MUNITO DI DISPOSITIVO PER SOLLEVAMENTO DEL SECONDO ASSE. L`USO DEL DISPOSITIVO E`AMMESSO SOLO PER L`AVVIAMENTO DEL VEICOLO NELLA MARCIA FUORI STRADA.A VEL.KM/H </v>
      </c>
      <c r="CA44" s="304" t="str">
        <f>MID($CF44,SUMPRODUCT(LEN($BY44:BZ44))+SUM($BN44:BO44)+1,IFERROR(FIND("#",$CF44,SUMPRODUCT(LEN($BY44:BZ44))+SUM($BN44:BO44)+1),1000)-(SUMPRODUCT(LEN($BY44:BZ44))+SUM($BN44:BO44)+1))</f>
        <v/>
      </c>
      <c r="CB44" s="304" t="str">
        <f>MID($CF44,SUMPRODUCT(LEN($BZ44:CA44))+SUM($BO44:BP44)+1,IFERROR(FIND("#",$CF44,SUMPRODUCT(LEN($BZ44:CA44))+SUM($BO44:BP44)+1),1000)-(SUMPRODUCT(LEN($BZ44:CA44))+SUM($BO44:BP44)+1))</f>
        <v/>
      </c>
      <c r="CC44" s="304" t="str">
        <f>MID($CF44,SUMPRODUCT(LEN($BZ44:CB44))+SUM($BO44:BQ44)+1,IFERROR(FIND("#",$CF44,SUMPRODUCT(LEN($BZ44:CB44))+SUM($BO44:BQ44)+1),1000)-(SUMPRODUCT(LEN($BZ44:CB44))+SUM($BO44:BQ44)+1))</f>
        <v/>
      </c>
      <c r="CD44" s="304" t="str">
        <f>MID($CF44,SUMPRODUCT(LEN($BZ44:CC44))+SUM($BO44:BR44)+1,IFERROR(FIND("#",$CF44,SUMPRODUCT(LEN($BZ44:CC44))+SUM($BO44:BR44)+1),1000)-(SUMPRODUCT(LEN($BZ44:CC44))+SUM($BO44:BR44)+1))</f>
        <v/>
      </c>
      <c r="CE44" s="304" t="str">
        <f>MID($CF44,SUMPRODUCT(LEN($BZ44:CD44))+SUM($BO44:BS44)+1,IFERROR(FIND("#",$CF44,SUMPRODUCT(LEN($BZ44:CD44))+SUM($BO44:BS44)+1),1000)-(SUMPRODUCT(LEN($BZ44:CD44))+SUM($BO44:BS44)+1))</f>
        <v/>
      </c>
      <c r="CF44" s="299" t="s">
        <v>533</v>
      </c>
      <c r="CG44" s="299" t="s">
        <v>534</v>
      </c>
      <c r="CH44" s="157"/>
      <c r="CI44" s="157"/>
      <c r="CJ44" s="157"/>
      <c r="CK44" s="157"/>
      <c r="CL44" s="157"/>
      <c r="CM44" s="414">
        <v>18</v>
      </c>
      <c r="CN44" s="414" t="s">
        <v>2590</v>
      </c>
      <c r="CO44" s="60" t="str">
        <f t="shared" si="7"/>
        <v>18 - Veicolo per la raccolta dei rifiuti</v>
      </c>
      <c r="CP44" s="157"/>
      <c r="CQ44" s="417" t="s">
        <v>625</v>
      </c>
      <c r="CR44" s="416">
        <v>22</v>
      </c>
      <c r="CS44" s="424"/>
      <c r="CT44" s="424"/>
      <c r="CU44" s="424"/>
      <c r="CV44" s="424"/>
      <c r="CW44" s="417" t="s">
        <v>753</v>
      </c>
      <c r="CX44" s="416" t="s">
        <v>2613</v>
      </c>
      <c r="CY44" s="415"/>
      <c r="CZ44" s="417" t="s">
        <v>115</v>
      </c>
      <c r="DA44" s="416" t="s">
        <v>2613</v>
      </c>
      <c r="DB44" s="415"/>
      <c r="DC44" s="417" t="s">
        <v>760</v>
      </c>
      <c r="DD44" s="417">
        <v>30</v>
      </c>
      <c r="DE44" s="415"/>
      <c r="DF44" s="417" t="s">
        <v>718</v>
      </c>
      <c r="DG44" s="417">
        <v>30</v>
      </c>
      <c r="DH44" s="157"/>
    </row>
    <row r="45" spans="1:112" ht="165" x14ac:dyDescent="0.25">
      <c r="A45" s="157"/>
      <c r="B45" s="50"/>
      <c r="C45" s="50"/>
      <c r="D45" s="162"/>
      <c r="E45" s="157"/>
      <c r="F45" s="157"/>
      <c r="G45" s="157"/>
      <c r="H45" s="157"/>
      <c r="I45" s="157"/>
      <c r="J45" s="157"/>
      <c r="K45" s="157"/>
      <c r="L45" s="157"/>
      <c r="M45" s="157"/>
      <c r="N45" s="44" t="s">
        <v>256</v>
      </c>
      <c r="O45" s="45" t="s">
        <v>522</v>
      </c>
      <c r="P45" s="60" t="str">
        <f t="shared" si="11"/>
        <v>T - MEC.COMANDO PNEUM</v>
      </c>
      <c r="Q45" s="162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44" t="s">
        <v>523</v>
      </c>
      <c r="AU45" s="45" t="s">
        <v>524</v>
      </c>
      <c r="AV45" s="162"/>
      <c r="AW45" s="44" t="s">
        <v>525</v>
      </c>
      <c r="AX45" s="45" t="s">
        <v>526</v>
      </c>
      <c r="AY45" s="162"/>
      <c r="AZ45" s="173" t="s">
        <v>540</v>
      </c>
      <c r="BA45" s="173" t="s">
        <v>541</v>
      </c>
      <c r="BB45" s="60"/>
      <c r="BC45" s="60" t="str">
        <f t="shared" si="4"/>
        <v>AE - DECAPPOTTABILE</v>
      </c>
      <c r="BD45" s="157"/>
      <c r="BE45" s="173" t="s">
        <v>542</v>
      </c>
      <c r="BF45" s="173" t="s">
        <v>391</v>
      </c>
      <c r="BG45" s="173" t="s">
        <v>543</v>
      </c>
      <c r="BH45" s="173" t="s">
        <v>530</v>
      </c>
      <c r="BI45" s="173" t="s">
        <v>239</v>
      </c>
      <c r="BJ45" s="157"/>
      <c r="BK45" s="290" t="s">
        <v>544</v>
      </c>
      <c r="BL45" s="295" t="s">
        <v>545</v>
      </c>
      <c r="BM45" s="295" t="str">
        <f t="shared" si="5"/>
        <v>=SOVE3=###=</v>
      </c>
      <c r="BN45" s="120"/>
      <c r="BO45" s="305">
        <f>IFERROR(FIND("=",$BM45,FIND("=",$BM45,LEN($BK45))+SUM($BN45:BN45)+1+BO$26)-(FIND("=",$BM45,2)+SUM($BN45:BN45)+BO$26)-1,0)</f>
        <v>3</v>
      </c>
      <c r="BP45" s="305">
        <f>IFERROR(FIND("=",$BM45,FIND("=",$BM45,LEN($BK45))+SUM($BN45:BO45)+1+BP$26)-(FIND("=",$BM45,2)+SUM($BN45:BO45)+BP$26)-1,0)</f>
        <v>0</v>
      </c>
      <c r="BQ45" s="305">
        <f>IFERROR(FIND("=",$BM45,FIND("=",$BM45,LEN($BK45))+SUM($BN45:BP45)+1+BQ$26)-(FIND("=",$BM45,2)+SUM($BN45:BP45)+BQ$26)-1,0)</f>
        <v>0</v>
      </c>
      <c r="BR45" s="305">
        <f>IFERROR(FIND("=",$BM45,FIND("=",$BM45,LEN($BK45))+SUM($BN45:BQ45)+1+BR$26)-(FIND("=",$BM45,2)+SUM($BN45:BQ45)+BR$26)-1,0)</f>
        <v>0</v>
      </c>
      <c r="BS45" s="305">
        <f>IFERROR(FIND("=",$BM45,FIND("=",$BM45,LEN($BK45))+SUM($BN45:BR45)+1+BS$26)-(FIND("=",$BM45,2)+SUM($BN45:BR45)+BS$26)-1,0)</f>
        <v>0</v>
      </c>
      <c r="BT45" s="306"/>
      <c r="BU45" s="306"/>
      <c r="BV45" s="306"/>
      <c r="BW45" s="306"/>
      <c r="BX45" s="306"/>
      <c r="BY45" s="120"/>
      <c r="BZ45" s="304" t="str">
        <f>MID($CF45,SUMPRODUCT(LEN($BY45:BY45))+SUM($BN45:BN45)+1,IFERROR(FIND("#",$CF45,SUMPRODUCT(LEN($BY45:BY45))+SUM($BN45:BN45)+1),1000)-(SUMPRODUCT(LEN($BY45:BY45))+SUM($BN45:BN45)+1))</f>
        <v xml:space="preserve">AUTOVEICOLO MUNITO DI DISPOSITIVO PER SOLLEVAMENTO DEL TERZO ASSE. L`USO DEL DISPOSITIVO E`AMMESSO SOLO PER L`AVVIAMENTO DEL VEICOLO NELLA MARCIA FUORI STRADA.A VEL.KM/H </v>
      </c>
      <c r="CA45" s="304" t="str">
        <f>MID($CF45,SUMPRODUCT(LEN($BY45:BZ45))+SUM($BN45:BO45)+1,IFERROR(FIND("#",$CF45,SUMPRODUCT(LEN($BY45:BZ45))+SUM($BN45:BO45)+1),1000)-(SUMPRODUCT(LEN($BY45:BZ45))+SUM($BN45:BO45)+1))</f>
        <v/>
      </c>
      <c r="CB45" s="304" t="str">
        <f>MID($CF45,SUMPRODUCT(LEN($BZ45:CA45))+SUM($BO45:BP45)+1,IFERROR(FIND("#",$CF45,SUMPRODUCT(LEN($BZ45:CA45))+SUM($BO45:BP45)+1),1000)-(SUMPRODUCT(LEN($BZ45:CA45))+SUM($BO45:BP45)+1))</f>
        <v/>
      </c>
      <c r="CC45" s="304" t="str">
        <f>MID($CF45,SUMPRODUCT(LEN($BZ45:CB45))+SUM($BO45:BQ45)+1,IFERROR(FIND("#",$CF45,SUMPRODUCT(LEN($BZ45:CB45))+SUM($BO45:BQ45)+1),1000)-(SUMPRODUCT(LEN($BZ45:CB45))+SUM($BO45:BQ45)+1))</f>
        <v/>
      </c>
      <c r="CD45" s="304" t="str">
        <f>MID($CF45,SUMPRODUCT(LEN($BZ45:CC45))+SUM($BO45:BR45)+1,IFERROR(FIND("#",$CF45,SUMPRODUCT(LEN($BZ45:CC45))+SUM($BO45:BR45)+1),1000)-(SUMPRODUCT(LEN($BZ45:CC45))+SUM($BO45:BR45)+1))</f>
        <v/>
      </c>
      <c r="CE45" s="304" t="str">
        <f>MID($CF45,SUMPRODUCT(LEN($BZ45:CD45))+SUM($BO45:BS45)+1,IFERROR(FIND("#",$CF45,SUMPRODUCT(LEN($BZ45:CD45))+SUM($BO45:BS45)+1),1000)-(SUMPRODUCT(LEN($BZ45:CD45))+SUM($BO45:BS45)+1))</f>
        <v/>
      </c>
      <c r="CF45" s="299" t="s">
        <v>546</v>
      </c>
      <c r="CG45" s="299" t="s">
        <v>547</v>
      </c>
      <c r="CH45" s="157"/>
      <c r="CI45" s="157"/>
      <c r="CJ45" s="157"/>
      <c r="CK45" s="157"/>
      <c r="CL45" s="157"/>
      <c r="CM45" s="414">
        <v>19</v>
      </c>
      <c r="CN45" s="414" t="s">
        <v>2591</v>
      </c>
      <c r="CO45" s="60" t="str">
        <f t="shared" si="7"/>
        <v>19 - Spazzatrice, pulitrice e spurgo pozzi neri</v>
      </c>
      <c r="CP45" s="157"/>
      <c r="CQ45" s="417" t="s">
        <v>625</v>
      </c>
      <c r="CR45" s="419">
        <v>26</v>
      </c>
      <c r="CS45" s="424"/>
      <c r="CT45" s="424"/>
      <c r="CU45" s="424"/>
      <c r="CV45" s="424"/>
      <c r="CW45" s="417" t="s">
        <v>753</v>
      </c>
      <c r="CX45" s="416">
        <v>99</v>
      </c>
      <c r="CY45" s="415"/>
      <c r="CZ45" s="417" t="s">
        <v>115</v>
      </c>
      <c r="DA45" s="416">
        <v>99</v>
      </c>
      <c r="DB45" s="415"/>
      <c r="DC45" s="417" t="s">
        <v>760</v>
      </c>
      <c r="DD45" s="417">
        <v>99</v>
      </c>
      <c r="DE45" s="415"/>
      <c r="DF45" s="417" t="s">
        <v>718</v>
      </c>
      <c r="DG45" s="417">
        <v>99</v>
      </c>
      <c r="DH45" s="157"/>
    </row>
    <row r="46" spans="1:112" ht="75" x14ac:dyDescent="0.25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44" t="s">
        <v>382</v>
      </c>
      <c r="O46" s="45" t="s">
        <v>535</v>
      </c>
      <c r="P46" s="60" t="str">
        <f t="shared" si="11"/>
        <v>U - ELETTROMAGNETICO</v>
      </c>
      <c r="Q46" s="162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44" t="s">
        <v>536</v>
      </c>
      <c r="AU46" s="45" t="s">
        <v>537</v>
      </c>
      <c r="AV46" s="162"/>
      <c r="AW46" s="44" t="s">
        <v>538</v>
      </c>
      <c r="AX46" s="45" t="s">
        <v>539</v>
      </c>
      <c r="AY46" s="176"/>
      <c r="AZ46" s="173" t="s">
        <v>553</v>
      </c>
      <c r="BA46" s="173" t="s">
        <v>554</v>
      </c>
      <c r="BB46" s="60"/>
      <c r="BC46" s="60" t="str">
        <f t="shared" si="4"/>
        <v>AF - VEICOLO MULTIUSO</v>
      </c>
      <c r="BD46" s="157"/>
      <c r="BE46" s="173" t="s">
        <v>555</v>
      </c>
      <c r="BF46" s="173" t="s">
        <v>391</v>
      </c>
      <c r="BG46" s="173" t="s">
        <v>556</v>
      </c>
      <c r="BH46" s="173" t="s">
        <v>530</v>
      </c>
      <c r="BI46" s="173" t="s">
        <v>239</v>
      </c>
      <c r="BJ46" s="157"/>
      <c r="BK46" s="290" t="s">
        <v>557</v>
      </c>
      <c r="BL46" s="295" t="s">
        <v>558</v>
      </c>
      <c r="BM46" s="295" t="str">
        <f t="shared" si="5"/>
        <v>=TRENO=#####=</v>
      </c>
      <c r="BN46" s="120"/>
      <c r="BO46" s="305">
        <f>IFERROR(FIND("=",$BM46,FIND("=",$BM46,LEN($BK46))+SUM($BN46:BN46)+1+BO$26)-(FIND("=",$BM46,2)+SUM($BN46:BN46)+BO$26)-1,0)</f>
        <v>5</v>
      </c>
      <c r="BP46" s="305">
        <f>IFERROR(FIND("=",$BM46,FIND("=",$BM46,LEN($BK46))+SUM($BN46:BO46)+1+BP$26)-(FIND("=",$BM46,2)+SUM($BN46:BO46)+BP$26)-1,0)</f>
        <v>0</v>
      </c>
      <c r="BQ46" s="305">
        <f>IFERROR(FIND("=",$BM46,FIND("=",$BM46,LEN($BK46))+SUM($BN46:BP46)+1+BQ$26)-(FIND("=",$BM46,2)+SUM($BN46:BP46)+BQ$26)-1,0)</f>
        <v>0</v>
      </c>
      <c r="BR46" s="305">
        <f>IFERROR(FIND("=",$BM46,FIND("=",$BM46,LEN($BK46))+SUM($BN46:BQ46)+1+BR$26)-(FIND("=",$BM46,2)+SUM($BN46:BQ46)+BR$26)-1,0)</f>
        <v>0</v>
      </c>
      <c r="BS46" s="305">
        <f>IFERROR(FIND("=",$BM46,FIND("=",$BM46,LEN($BK46))+SUM($BN46:BR46)+1+BS$26)-(FIND("=",$BM46,2)+SUM($BN46:BR46)+BS$26)-1,0)</f>
        <v>0</v>
      </c>
      <c r="BT46" s="306"/>
      <c r="BU46" s="306"/>
      <c r="BV46" s="306"/>
      <c r="BW46" s="306"/>
      <c r="BX46" s="306"/>
      <c r="BY46" s="120"/>
      <c r="BZ46" s="304" t="str">
        <f>MID($CF46,SUMPRODUCT(LEN($BY46:BY46))+SUM($BN46:BN46)+1,IFERROR(FIND("#",$CF46,SUMPRODUCT(LEN($BY46:BY46))+SUM($BN46:BN46)+1),1000)-(SUMPRODUCT(LEN($BY46:BY46))+SUM($BN46:BN46)+1))</f>
        <v xml:space="preserve">MASSA MASSIMA TOTALE DELLE COMBINA- ZIONI VEICOLO+RIMORCHIO = KG </v>
      </c>
      <c r="CA46" s="304" t="str">
        <f>MID($CF46,SUMPRODUCT(LEN($BY46:BZ46))+SUM($BN46:BO46)+1,IFERROR(FIND("#",$CF46,SUMPRODUCT(LEN($BY46:BZ46))+SUM($BN46:BO46)+1),1000)-(SUMPRODUCT(LEN($BY46:BZ46))+SUM($BN46:BO46)+1))</f>
        <v>.</v>
      </c>
      <c r="CB46" s="304" t="str">
        <f>MID($CF46,SUMPRODUCT(LEN($BZ46:CA46))+SUM($BO46:BP46)+1,IFERROR(FIND("#",$CF46,SUMPRODUCT(LEN($BZ46:CA46))+SUM($BO46:BP46)+1),1000)-(SUMPRODUCT(LEN($BZ46:CA46))+SUM($BO46:BP46)+1))</f>
        <v/>
      </c>
      <c r="CC46" s="304" t="str">
        <f>MID($CF46,SUMPRODUCT(LEN($BZ46:CB46))+SUM($BO46:BQ46)+1,IFERROR(FIND("#",$CF46,SUMPRODUCT(LEN($BZ46:CB46))+SUM($BO46:BQ46)+1),1000)-(SUMPRODUCT(LEN($BZ46:CB46))+SUM($BO46:BQ46)+1))</f>
        <v/>
      </c>
      <c r="CD46" s="304" t="str">
        <f>MID($CF46,SUMPRODUCT(LEN($BZ46:CC46))+SUM($BO46:BR46)+1,IFERROR(FIND("#",$CF46,SUMPRODUCT(LEN($BZ46:CC46))+SUM($BO46:BR46)+1),1000)-(SUMPRODUCT(LEN($BZ46:CC46))+SUM($BO46:BR46)+1))</f>
        <v/>
      </c>
      <c r="CE46" s="304" t="str">
        <f>MID($CF46,SUMPRODUCT(LEN($BZ46:CD46))+SUM($BO46:BS46)+1,IFERROR(FIND("#",$CF46,SUMPRODUCT(LEN($BZ46:CD46))+SUM($BO46:BS46)+1),1000)-(SUMPRODUCT(LEN($BZ46:CD46))+SUM($BO46:BS46)+1))</f>
        <v/>
      </c>
      <c r="CF46" s="299" t="s">
        <v>559</v>
      </c>
      <c r="CG46" s="299" t="s">
        <v>559</v>
      </c>
      <c r="CH46" s="157"/>
      <c r="CI46" s="157"/>
      <c r="CJ46" s="157"/>
      <c r="CK46" s="157"/>
      <c r="CL46" s="157"/>
      <c r="CM46" s="414">
        <v>20</v>
      </c>
      <c r="CN46" s="414" t="s">
        <v>2592</v>
      </c>
      <c r="CO46" s="60" t="str">
        <f t="shared" si="7"/>
        <v>20 - Compressore</v>
      </c>
      <c r="CP46" s="157"/>
      <c r="CQ46" s="417" t="s">
        <v>625</v>
      </c>
      <c r="CR46" s="416">
        <v>28</v>
      </c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</row>
    <row r="47" spans="1:112" ht="45" customHeight="1" x14ac:dyDescent="0.25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44" t="s">
        <v>309</v>
      </c>
      <c r="O47" s="45" t="s">
        <v>548</v>
      </c>
      <c r="P47" s="60" t="str">
        <f t="shared" si="11"/>
        <v>V - IDR COMANDO ELETTR</v>
      </c>
      <c r="Q47" s="162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44" t="s">
        <v>549</v>
      </c>
      <c r="AU47" s="45" t="s">
        <v>550</v>
      </c>
      <c r="AV47" s="162"/>
      <c r="AW47" s="44" t="s">
        <v>551</v>
      </c>
      <c r="AX47" s="45" t="s">
        <v>552</v>
      </c>
      <c r="AY47" s="157"/>
      <c r="AZ47" s="173" t="s">
        <v>564</v>
      </c>
      <c r="BA47" s="173" t="s">
        <v>565</v>
      </c>
      <c r="BB47" s="60"/>
      <c r="BC47" s="60" t="str">
        <f t="shared" si="4"/>
        <v>AG - FURGONE (M1)</v>
      </c>
      <c r="BD47" s="157"/>
      <c r="BE47" s="173" t="s">
        <v>560</v>
      </c>
      <c r="BF47" s="173" t="s">
        <v>391</v>
      </c>
      <c r="BG47" s="173" t="s">
        <v>566</v>
      </c>
      <c r="BH47" s="173" t="s">
        <v>567</v>
      </c>
      <c r="BI47" s="173" t="s">
        <v>308</v>
      </c>
      <c r="BJ47" s="157"/>
      <c r="BK47" s="60" t="s">
        <v>2551</v>
      </c>
      <c r="BL47" s="373" t="s">
        <v>2552</v>
      </c>
      <c r="BM47" s="373" t="str">
        <f t="shared" si="5"/>
        <v>=RALLA=D=####;U=##,##;H=####/####=</v>
      </c>
      <c r="BN47" s="374"/>
      <c r="BO47" s="305">
        <f>IFERROR(FIND("=",$BM47,FIND("=",$BM47,LEN($BK47))+SUM($BN47:BN47)+1+BO$26)-(FIND("=",$BM47,2)+SUM($BN47:BN47)+BO$26)-1,0)</f>
        <v>1</v>
      </c>
      <c r="BP47" s="305">
        <f>IFERROR(FIND("=",$BM47,FIND("=",$BM47,LEN($BK47))+SUM($BN47:BO47)+1+BP$26)-(FIND("=",$BM47,2)+SUM($BN47:BO47)+BP$26)-1,0)</f>
        <v>6</v>
      </c>
      <c r="BQ47" s="305">
        <f>IFERROR(FIND("=",$BM47,FIND("=",$BM47,LEN($BK47))+SUM($BN47:BP47)+1+BQ$26)-(FIND("=",$BM47,2)+SUM($BN47:BP47)+BQ$26)-1,0)</f>
        <v>7</v>
      </c>
      <c r="BR47" s="305">
        <f>IFERROR(FIND("=",$BM47,FIND("=",$BM47,LEN($BK47))+SUM($BN47:BQ47)+1+BR$26)-(FIND("=",$BM47,2)+SUM($BN47:BQ47)+BR$26)-1,0)</f>
        <v>9</v>
      </c>
      <c r="BS47" s="305">
        <f>IFERROR(FIND("=",$BM47,FIND("=",$BM47,LEN($BK47))+SUM($BN47:BR47)+1+BS$26)-(FIND("=",$BM47,2)+SUM($BN47:BR47)+BS$26)-1,0)</f>
        <v>0</v>
      </c>
      <c r="BT47" s="306"/>
      <c r="BU47" s="306"/>
      <c r="BV47" s="306"/>
      <c r="BW47" s="306"/>
      <c r="BX47" s="306"/>
      <c r="BY47" s="374"/>
      <c r="BZ47" s="304" t="str">
        <f>MID($CB47,SUMPRODUCT(LEN($BU47:BY47))+SUM($BJ47:BN47)+1,IFERROR(FIND("#",$CB47,SUMPRODUCT(LEN($BU47:BY47))+SUM($BJ47:BN47)+1),1000)-(SUMPRODUCT(LEN($BU47:BY47))+SUM($BJ47:BN47)+1))</f>
        <v/>
      </c>
      <c r="CA47" s="304"/>
      <c r="CB47" s="304"/>
      <c r="CC47" s="304"/>
      <c r="CD47" s="304"/>
      <c r="CE47" s="304"/>
      <c r="CF47" s="365" t="s">
        <v>2553</v>
      </c>
      <c r="CG47" s="365" t="s">
        <v>2554</v>
      </c>
      <c r="CH47" s="157"/>
      <c r="CI47" s="157"/>
      <c r="CJ47" s="157"/>
      <c r="CK47" s="157"/>
      <c r="CL47" s="157"/>
      <c r="CM47" s="414">
        <v>21</v>
      </c>
      <c r="CN47" s="414" t="s">
        <v>2593</v>
      </c>
      <c r="CO47" s="60" t="str">
        <f t="shared" si="7"/>
        <v>21 - Porta-barche</v>
      </c>
      <c r="CP47" s="157"/>
      <c r="CQ47" s="417" t="s">
        <v>625</v>
      </c>
      <c r="CR47" s="416">
        <v>30</v>
      </c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</row>
    <row r="48" spans="1:112" ht="30" x14ac:dyDescent="0.25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44" t="s">
        <v>560</v>
      </c>
      <c r="O48" s="45" t="s">
        <v>561</v>
      </c>
      <c r="P48" s="60" t="str">
        <f t="shared" si="11"/>
        <v>W - INTEGR IDR/ANT IDR</v>
      </c>
      <c r="Q48" s="162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44" t="s">
        <v>562</v>
      </c>
      <c r="AU48" s="45" t="s">
        <v>563</v>
      </c>
      <c r="AV48" s="166"/>
      <c r="AW48" s="162"/>
      <c r="AX48" s="157"/>
      <c r="AY48" s="157"/>
      <c r="AZ48" s="173" t="s">
        <v>66</v>
      </c>
      <c r="BA48" s="173" t="s">
        <v>571</v>
      </c>
      <c r="BB48" s="60"/>
      <c r="BC48" s="60" t="str">
        <f t="shared" si="4"/>
        <v>AM - MINIBUS</v>
      </c>
      <c r="BD48" s="157"/>
      <c r="BE48" s="173" t="s">
        <v>572</v>
      </c>
      <c r="BF48" s="173" t="s">
        <v>391</v>
      </c>
      <c r="BG48" s="173" t="s">
        <v>573</v>
      </c>
      <c r="BH48" s="173" t="s">
        <v>567</v>
      </c>
      <c r="BI48" s="173" t="s">
        <v>308</v>
      </c>
      <c r="BJ48" s="157"/>
      <c r="BK48" s="290"/>
      <c r="BL48" s="295"/>
      <c r="BM48" s="295"/>
      <c r="BN48" s="120"/>
      <c r="BO48" s="296"/>
      <c r="BP48" s="296"/>
      <c r="BQ48" s="296"/>
      <c r="BR48" s="296"/>
      <c r="BS48" s="296"/>
      <c r="BT48" s="297"/>
      <c r="BU48" s="297"/>
      <c r="BV48" s="297"/>
      <c r="BW48" s="297"/>
      <c r="BX48" s="297"/>
      <c r="BY48" s="120"/>
      <c r="BZ48" s="298"/>
      <c r="CA48" s="298"/>
      <c r="CB48" s="298"/>
      <c r="CC48" s="298"/>
      <c r="CD48" s="298"/>
      <c r="CE48" s="298"/>
      <c r="CF48" s="299"/>
      <c r="CG48" s="299"/>
      <c r="CH48" s="157"/>
      <c r="CI48" s="157"/>
      <c r="CJ48" s="157"/>
      <c r="CK48" s="157"/>
      <c r="CL48" s="157"/>
      <c r="CM48" s="414">
        <v>22</v>
      </c>
      <c r="CN48" s="414" t="s">
        <v>2594</v>
      </c>
      <c r="CO48" s="60" t="str">
        <f t="shared" si="7"/>
        <v>22 - Porta-alianti</v>
      </c>
      <c r="CP48" s="157"/>
      <c r="CQ48" s="417" t="s">
        <v>625</v>
      </c>
      <c r="CR48" s="420">
        <v>31</v>
      </c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</row>
    <row r="49" spans="1:112" ht="75" customHeight="1" x14ac:dyDescent="0.2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44" t="s">
        <v>308</v>
      </c>
      <c r="O49" s="45" t="s">
        <v>568</v>
      </c>
      <c r="P49" s="60" t="str">
        <f t="shared" si="11"/>
        <v>X - IDR SERVOFRENO PRESS</v>
      </c>
      <c r="Q49" s="162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44" t="s">
        <v>569</v>
      </c>
      <c r="AU49" s="45" t="s">
        <v>570</v>
      </c>
      <c r="AV49" s="162"/>
      <c r="AW49" s="157"/>
      <c r="AX49" s="157"/>
      <c r="AY49" s="157"/>
      <c r="AZ49" s="173" t="s">
        <v>575</v>
      </c>
      <c r="BA49" s="173" t="s">
        <v>576</v>
      </c>
      <c r="BB49" s="60"/>
      <c r="BC49" s="60" t="str">
        <f t="shared" si="4"/>
        <v>AR - MINISCUOLABUS</v>
      </c>
      <c r="BD49" s="157"/>
      <c r="BE49" s="173" t="s">
        <v>577</v>
      </c>
      <c r="BF49" s="173" t="s">
        <v>391</v>
      </c>
      <c r="BG49" s="173" t="s">
        <v>578</v>
      </c>
      <c r="BH49" s="173" t="s">
        <v>567</v>
      </c>
      <c r="BI49" s="173" t="s">
        <v>308</v>
      </c>
      <c r="BJ49" s="157"/>
      <c r="BK49" s="290"/>
      <c r="BL49" s="295"/>
      <c r="BM49" s="295"/>
      <c r="BN49" s="120"/>
      <c r="BO49" s="296"/>
      <c r="BP49" s="296"/>
      <c r="BQ49" s="296"/>
      <c r="BR49" s="296"/>
      <c r="BS49" s="296"/>
      <c r="BT49" s="297"/>
      <c r="BU49" s="297"/>
      <c r="BV49" s="297"/>
      <c r="BW49" s="297"/>
      <c r="BX49" s="297"/>
      <c r="BY49" s="120"/>
      <c r="BZ49" s="298"/>
      <c r="CA49" s="298"/>
      <c r="CB49" s="298"/>
      <c r="CC49" s="298"/>
      <c r="CD49" s="298"/>
      <c r="CE49" s="298"/>
      <c r="CF49" s="299"/>
      <c r="CG49" s="299"/>
      <c r="CH49" s="157"/>
      <c r="CI49" s="157"/>
      <c r="CJ49" s="157"/>
      <c r="CK49" s="157"/>
      <c r="CL49" s="157"/>
      <c r="CM49" s="414">
        <v>23</v>
      </c>
      <c r="CN49" s="414" t="s">
        <v>2595</v>
      </c>
      <c r="CO49" s="60" t="str">
        <f t="shared" si="7"/>
        <v>23 - Veicoli destinati alla vendita al dettaglio o da esposizione</v>
      </c>
      <c r="CP49" s="157"/>
      <c r="CQ49" s="417" t="s">
        <v>625</v>
      </c>
      <c r="CR49" s="416">
        <v>99</v>
      </c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</row>
    <row r="50" spans="1:112" ht="45" customHeight="1" x14ac:dyDescent="0.25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44" t="s">
        <v>409</v>
      </c>
      <c r="O50" s="45" t="s">
        <v>574</v>
      </c>
      <c r="P50" s="60" t="str">
        <f t="shared" si="11"/>
        <v>Y - IDRAULICO AD INERZIA</v>
      </c>
      <c r="Q50" s="162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73" t="s">
        <v>580</v>
      </c>
      <c r="BA50" s="173" t="s">
        <v>581</v>
      </c>
      <c r="BB50" s="60"/>
      <c r="BC50" s="60" t="str">
        <f t="shared" si="4"/>
        <v>AS - SCUOLABUS</v>
      </c>
      <c r="BD50" s="157"/>
      <c r="BE50" s="173" t="s">
        <v>289</v>
      </c>
      <c r="BF50" s="173" t="s">
        <v>391</v>
      </c>
      <c r="BG50" s="173" t="s">
        <v>582</v>
      </c>
      <c r="BH50" s="173" t="s">
        <v>583</v>
      </c>
      <c r="BI50" s="173" t="s">
        <v>239</v>
      </c>
      <c r="BJ50" s="157"/>
      <c r="BK50" s="290"/>
      <c r="BL50" s="295"/>
      <c r="BM50" s="295"/>
      <c r="BN50" s="120"/>
      <c r="BO50" s="296"/>
      <c r="BP50" s="296"/>
      <c r="BQ50" s="296"/>
      <c r="BR50" s="296"/>
      <c r="BS50" s="296"/>
      <c r="BT50" s="297"/>
      <c r="BU50" s="297"/>
      <c r="BV50" s="297"/>
      <c r="BW50" s="297"/>
      <c r="BX50" s="297"/>
      <c r="BY50" s="120"/>
      <c r="BZ50" s="298"/>
      <c r="CA50" s="298"/>
      <c r="CB50" s="298"/>
      <c r="CC50" s="298"/>
      <c r="CD50" s="298"/>
      <c r="CE50" s="298"/>
      <c r="CF50" s="299"/>
      <c r="CG50" s="299"/>
      <c r="CH50" s="157"/>
      <c r="CI50" s="157"/>
      <c r="CJ50" s="157"/>
      <c r="CK50" s="157"/>
      <c r="CL50" s="157"/>
      <c r="CM50" s="414">
        <v>24</v>
      </c>
      <c r="CN50" s="414" t="s">
        <v>2596</v>
      </c>
      <c r="CO50" s="60" t="str">
        <f t="shared" si="7"/>
        <v>24 - Carroattrezzi</v>
      </c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</row>
    <row r="51" spans="1:112" ht="30" customHeight="1" x14ac:dyDescent="0.25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44" t="s">
        <v>291</v>
      </c>
      <c r="O51" s="45" t="s">
        <v>579</v>
      </c>
      <c r="P51" s="60" t="str">
        <f t="shared" si="11"/>
        <v>Z - MECCANICO AD INERZIA</v>
      </c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73" t="s">
        <v>584</v>
      </c>
      <c r="BA51" s="173" t="s">
        <v>585</v>
      </c>
      <c r="BB51" s="60"/>
      <c r="BC51" s="60" t="str">
        <f t="shared" si="4"/>
        <v>AT - AUTOSNODATO DA NOLEGGIARE CON CONDUCENTE</v>
      </c>
      <c r="BD51" s="157"/>
      <c r="BE51" s="173" t="s">
        <v>586</v>
      </c>
      <c r="BF51" s="173" t="s">
        <v>391</v>
      </c>
      <c r="BG51" s="173" t="s">
        <v>587</v>
      </c>
      <c r="BH51" s="173" t="s">
        <v>583</v>
      </c>
      <c r="BI51" s="173" t="s">
        <v>239</v>
      </c>
      <c r="BJ51" s="157"/>
      <c r="BK51" s="290"/>
      <c r="BL51" s="295"/>
      <c r="BM51" s="295"/>
      <c r="BN51" s="120"/>
      <c r="BO51" s="296"/>
      <c r="BP51" s="296"/>
      <c r="BQ51" s="296"/>
      <c r="BR51" s="296"/>
      <c r="BS51" s="296"/>
      <c r="BT51" s="297"/>
      <c r="BU51" s="297"/>
      <c r="BV51" s="297"/>
      <c r="BW51" s="297"/>
      <c r="BX51" s="297"/>
      <c r="BY51" s="120"/>
      <c r="BZ51" s="298"/>
      <c r="CA51" s="298"/>
      <c r="CB51" s="298"/>
      <c r="CC51" s="298"/>
      <c r="CD51" s="298"/>
      <c r="CE51" s="298"/>
      <c r="CF51" s="299"/>
      <c r="CG51" s="299"/>
      <c r="CH51" s="157"/>
      <c r="CI51" s="157"/>
      <c r="CJ51" s="157"/>
      <c r="CK51" s="157"/>
      <c r="CL51" s="157"/>
      <c r="CM51" s="414">
        <v>25</v>
      </c>
      <c r="CN51" s="414" t="s">
        <v>2597</v>
      </c>
      <c r="CO51" s="60" t="str">
        <f t="shared" si="7"/>
        <v>25 - Camion con scala</v>
      </c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</row>
    <row r="52" spans="1:112" ht="60" customHeight="1" x14ac:dyDescent="0.25">
      <c r="A52" s="157"/>
      <c r="B52" s="157"/>
      <c r="C52" s="157"/>
      <c r="D52" s="162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73" t="s">
        <v>588</v>
      </c>
      <c r="BA52" s="173" t="s">
        <v>589</v>
      </c>
      <c r="BB52" s="60"/>
      <c r="BC52" s="60" t="str">
        <f t="shared" si="4"/>
        <v>B0 - CHIUSA</v>
      </c>
      <c r="BD52" s="157"/>
      <c r="BE52" s="173" t="s">
        <v>590</v>
      </c>
      <c r="BF52" s="173" t="s">
        <v>391</v>
      </c>
      <c r="BG52" s="173" t="s">
        <v>591</v>
      </c>
      <c r="BH52" s="173" t="s">
        <v>583</v>
      </c>
      <c r="BI52" s="173" t="s">
        <v>239</v>
      </c>
      <c r="BJ52" s="157"/>
      <c r="BK52" s="290"/>
      <c r="BL52" s="295"/>
      <c r="BM52" s="295"/>
      <c r="BN52" s="120"/>
      <c r="BO52" s="296"/>
      <c r="BP52" s="296"/>
      <c r="BQ52" s="296"/>
      <c r="BR52" s="296"/>
      <c r="BS52" s="296"/>
      <c r="BT52" s="297"/>
      <c r="BU52" s="297"/>
      <c r="BV52" s="297"/>
      <c r="BW52" s="297"/>
      <c r="BX52" s="297"/>
      <c r="BY52" s="120"/>
      <c r="BZ52" s="298"/>
      <c r="CA52" s="298"/>
      <c r="CB52" s="298"/>
      <c r="CC52" s="298"/>
      <c r="CD52" s="298"/>
      <c r="CE52" s="298"/>
      <c r="CF52" s="299"/>
      <c r="CG52" s="299"/>
      <c r="CH52" s="157"/>
      <c r="CI52" s="157"/>
      <c r="CJ52" s="157"/>
      <c r="CK52" s="157"/>
      <c r="CL52" s="157"/>
      <c r="CM52" s="414">
        <v>26</v>
      </c>
      <c r="CN52" s="414" t="s">
        <v>2598</v>
      </c>
      <c r="CO52" s="60" t="str">
        <f t="shared" si="7"/>
        <v>26 - Autogru (diversa da una gru mobile come definita nella sezione 5, parte A, dell'allegato II)</v>
      </c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</row>
    <row r="53" spans="1:112" ht="75" customHeight="1" x14ac:dyDescent="0.25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73" t="s">
        <v>592</v>
      </c>
      <c r="BA53" s="173" t="s">
        <v>593</v>
      </c>
      <c r="BB53" s="60"/>
      <c r="BC53" s="60" t="str">
        <f t="shared" si="4"/>
        <v>B1 - APERTA</v>
      </c>
      <c r="BD53" s="157"/>
      <c r="BE53" s="173" t="s">
        <v>264</v>
      </c>
      <c r="BF53" s="173" t="s">
        <v>391</v>
      </c>
      <c r="BG53" s="173" t="s">
        <v>594</v>
      </c>
      <c r="BH53" s="173" t="s">
        <v>595</v>
      </c>
      <c r="BI53" s="173" t="s">
        <v>239</v>
      </c>
      <c r="BJ53" s="157"/>
      <c r="BK53" s="290"/>
      <c r="BL53" s="295"/>
      <c r="BM53" s="295"/>
      <c r="BN53" s="120"/>
      <c r="BO53" s="296"/>
      <c r="BP53" s="296"/>
      <c r="BQ53" s="296"/>
      <c r="BR53" s="296"/>
      <c r="BS53" s="296"/>
      <c r="BT53" s="297"/>
      <c r="BU53" s="297"/>
      <c r="BV53" s="297"/>
      <c r="BW53" s="297"/>
      <c r="BX53" s="297"/>
      <c r="BY53" s="120"/>
      <c r="BZ53" s="298"/>
      <c r="CA53" s="298"/>
      <c r="CB53" s="298"/>
      <c r="CC53" s="298"/>
      <c r="CD53" s="298"/>
      <c r="CE53" s="298"/>
      <c r="CF53" s="299"/>
      <c r="CG53" s="299"/>
      <c r="CH53" s="157"/>
      <c r="CI53" s="157"/>
      <c r="CJ53" s="157"/>
      <c r="CK53" s="157"/>
      <c r="CL53" s="157"/>
      <c r="CM53" s="414">
        <v>27</v>
      </c>
      <c r="CN53" s="414" t="s">
        <v>2599</v>
      </c>
      <c r="CO53" s="60" t="str">
        <f t="shared" si="7"/>
        <v>27 - Camion con piattaforma aerea</v>
      </c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</row>
    <row r="54" spans="1:112" ht="75" customHeight="1" x14ac:dyDescent="0.25">
      <c r="A54" s="157"/>
      <c r="B54" s="157"/>
      <c r="C54" s="157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73" t="s">
        <v>596</v>
      </c>
      <c r="BA54" s="173" t="s">
        <v>597</v>
      </c>
      <c r="BB54" s="60"/>
      <c r="BC54" s="60" t="str">
        <f t="shared" si="4"/>
        <v>B2 - CHIUSA CON TETTO APRIBILE</v>
      </c>
      <c r="BD54" s="157"/>
      <c r="BE54" s="173" t="s">
        <v>598</v>
      </c>
      <c r="BF54" s="173" t="s">
        <v>391</v>
      </c>
      <c r="BG54" s="173" t="s">
        <v>599</v>
      </c>
      <c r="BH54" s="173" t="s">
        <v>595</v>
      </c>
      <c r="BI54" s="173" t="s">
        <v>239</v>
      </c>
      <c r="BJ54" s="157"/>
      <c r="BK54" s="290"/>
      <c r="BL54" s="295"/>
      <c r="BM54" s="295"/>
      <c r="BN54" s="120"/>
      <c r="BO54" s="296"/>
      <c r="BP54" s="296"/>
      <c r="BQ54" s="296"/>
      <c r="BR54" s="296"/>
      <c r="BS54" s="296"/>
      <c r="BT54" s="297"/>
      <c r="BU54" s="297"/>
      <c r="BV54" s="297"/>
      <c r="BW54" s="297"/>
      <c r="BX54" s="297"/>
      <c r="BY54" s="120"/>
      <c r="BZ54" s="298"/>
      <c r="CA54" s="298"/>
      <c r="CB54" s="298"/>
      <c r="CC54" s="298"/>
      <c r="CD54" s="298"/>
      <c r="CE54" s="298"/>
      <c r="CF54" s="299"/>
      <c r="CG54" s="299"/>
      <c r="CH54" s="157"/>
      <c r="CI54" s="157"/>
      <c r="CJ54" s="157"/>
      <c r="CK54" s="157"/>
      <c r="CL54" s="157"/>
      <c r="CM54" s="414">
        <v>28</v>
      </c>
      <c r="CN54" s="414" t="s">
        <v>2600</v>
      </c>
      <c r="CO54" s="60" t="str">
        <f t="shared" si="7"/>
        <v>28 - Gru scavatrice</v>
      </c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</row>
    <row r="55" spans="1:112" ht="75" customHeight="1" x14ac:dyDescent="0.25">
      <c r="A55" s="157"/>
      <c r="B55" s="157"/>
      <c r="C55" s="157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73" t="s">
        <v>600</v>
      </c>
      <c r="BA55" s="173" t="s">
        <v>601</v>
      </c>
      <c r="BB55" s="60"/>
      <c r="BC55" s="60" t="str">
        <f t="shared" si="4"/>
        <v>B3 - CHIUSA TIPO GIARDINETTA</v>
      </c>
      <c r="BD55" s="157"/>
      <c r="BE55" s="173" t="s">
        <v>602</v>
      </c>
      <c r="BF55" s="173" t="s">
        <v>391</v>
      </c>
      <c r="BG55" s="173" t="s">
        <v>603</v>
      </c>
      <c r="BH55" s="173" t="s">
        <v>595</v>
      </c>
      <c r="BI55" s="173" t="s">
        <v>239</v>
      </c>
      <c r="BJ55" s="157"/>
      <c r="BK55" s="290"/>
      <c r="BL55" s="295"/>
      <c r="BM55" s="295"/>
      <c r="BN55" s="120"/>
      <c r="BO55" s="296"/>
      <c r="BP55" s="296"/>
      <c r="BQ55" s="296"/>
      <c r="BR55" s="296"/>
      <c r="BS55" s="296"/>
      <c r="BT55" s="297"/>
      <c r="BU55" s="297"/>
      <c r="BV55" s="297"/>
      <c r="BW55" s="297"/>
      <c r="BX55" s="297"/>
      <c r="BY55" s="120"/>
      <c r="BZ55" s="298"/>
      <c r="CA55" s="302"/>
      <c r="CB55" s="298"/>
      <c r="CC55" s="298"/>
      <c r="CD55" s="298"/>
      <c r="CE55" s="298"/>
      <c r="CF55" s="299"/>
      <c r="CG55" s="299"/>
      <c r="CH55" s="157"/>
      <c r="CI55" s="157"/>
      <c r="CJ55" s="157"/>
      <c r="CK55" s="157"/>
      <c r="CL55" s="157"/>
      <c r="CM55" s="414">
        <v>29</v>
      </c>
      <c r="CN55" s="414" t="s">
        <v>2601</v>
      </c>
      <c r="CO55" s="60" t="str">
        <f t="shared" si="7"/>
        <v>29 - Rimorchio a pianale ribassato</v>
      </c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</row>
    <row r="56" spans="1:112" ht="75" customHeight="1" x14ac:dyDescent="0.25">
      <c r="A56" s="157"/>
      <c r="B56" s="157"/>
      <c r="C56" s="157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73" t="s">
        <v>604</v>
      </c>
      <c r="BA56" s="173" t="s">
        <v>605</v>
      </c>
      <c r="BB56" s="60"/>
      <c r="BC56" s="60" t="str">
        <f t="shared" si="4"/>
        <v>B4 - CHIUSA TIPO GIARDINETTA CON TETTO APRIBILE</v>
      </c>
      <c r="BD56" s="157"/>
      <c r="BE56" s="173" t="s">
        <v>428</v>
      </c>
      <c r="BF56" s="173" t="s">
        <v>391</v>
      </c>
      <c r="BG56" s="173" t="s">
        <v>606</v>
      </c>
      <c r="BH56" s="173"/>
      <c r="BI56" s="173" t="s">
        <v>239</v>
      </c>
      <c r="BJ56" s="157"/>
      <c r="BK56" s="290"/>
      <c r="BL56" s="295"/>
      <c r="BM56" s="295"/>
      <c r="BN56" s="120"/>
      <c r="BO56" s="296"/>
      <c r="BP56" s="296"/>
      <c r="BQ56" s="296"/>
      <c r="BR56" s="296"/>
      <c r="BS56" s="296"/>
      <c r="BT56" s="297"/>
      <c r="BU56" s="297"/>
      <c r="BV56" s="297"/>
      <c r="BW56" s="297"/>
      <c r="BX56" s="297"/>
      <c r="BY56" s="120"/>
      <c r="BZ56" s="298"/>
      <c r="CA56" s="302"/>
      <c r="CB56" s="298"/>
      <c r="CC56" s="298"/>
      <c r="CD56" s="298"/>
      <c r="CE56" s="298"/>
      <c r="CF56" s="299"/>
      <c r="CG56" s="299"/>
      <c r="CH56" s="157"/>
      <c r="CI56" s="157"/>
      <c r="CJ56" s="157"/>
      <c r="CK56" s="157"/>
      <c r="CL56" s="157"/>
      <c r="CM56" s="414">
        <v>30</v>
      </c>
      <c r="CN56" s="414" t="s">
        <v>2602</v>
      </c>
      <c r="CO56" s="60" t="str">
        <f t="shared" si="7"/>
        <v>30 - Veicolo per il trasporto di lastre di vetro</v>
      </c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</row>
    <row r="57" spans="1:112" ht="60" customHeight="1" x14ac:dyDescent="0.25">
      <c r="A57" s="157"/>
      <c r="B57" s="157"/>
      <c r="C57" s="157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73" t="s">
        <v>607</v>
      </c>
      <c r="BA57" s="173" t="s">
        <v>608</v>
      </c>
      <c r="BB57" s="60"/>
      <c r="BC57" s="60" t="str">
        <f t="shared" si="4"/>
        <v>B5 - CHIUSA TRASFORMABILE</v>
      </c>
      <c r="BD57" s="157"/>
      <c r="BE57" s="173" t="s">
        <v>226</v>
      </c>
      <c r="BF57" s="173" t="s">
        <v>391</v>
      </c>
      <c r="BG57" s="173" t="s">
        <v>609</v>
      </c>
      <c r="BH57" s="173"/>
      <c r="BI57" s="173" t="s">
        <v>239</v>
      </c>
      <c r="BJ57" s="157"/>
      <c r="BK57" s="290"/>
      <c r="BL57" s="295"/>
      <c r="BM57" s="295"/>
      <c r="BN57" s="120"/>
      <c r="BO57" s="296"/>
      <c r="BP57" s="296"/>
      <c r="BQ57" s="296"/>
      <c r="BR57" s="296"/>
      <c r="BS57" s="296"/>
      <c r="BT57" s="297"/>
      <c r="BU57" s="297"/>
      <c r="BV57" s="297"/>
      <c r="BW57" s="297"/>
      <c r="BX57" s="297"/>
      <c r="BY57" s="120"/>
      <c r="BZ57" s="298"/>
      <c r="CA57" s="298"/>
      <c r="CB57" s="298"/>
      <c r="CC57" s="298"/>
      <c r="CD57" s="298"/>
      <c r="CE57" s="298"/>
      <c r="CF57" s="299"/>
      <c r="CG57" s="299"/>
      <c r="CH57" s="157"/>
      <c r="CI57" s="157"/>
      <c r="CJ57" s="157"/>
      <c r="CK57" s="157"/>
      <c r="CL57" s="157"/>
      <c r="CM57" s="414">
        <v>31</v>
      </c>
      <c r="CN57" s="414" t="s">
        <v>2603</v>
      </c>
      <c r="CO57" s="60" t="str">
        <f t="shared" si="7"/>
        <v>31 - Camion dei pompieri</v>
      </c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</row>
    <row r="58" spans="1:112" ht="90" customHeight="1" x14ac:dyDescent="0.25">
      <c r="A58" s="157"/>
      <c r="B58" s="157"/>
      <c r="C58" s="157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73" t="s">
        <v>610</v>
      </c>
      <c r="BA58" s="173" t="s">
        <v>611</v>
      </c>
      <c r="BB58" s="60"/>
      <c r="BC58" s="60" t="str">
        <f t="shared" si="4"/>
        <v>B6 - CHIUSA 3 PORTE</v>
      </c>
      <c r="BD58" s="157"/>
      <c r="BE58" s="173" t="s">
        <v>441</v>
      </c>
      <c r="BF58" s="173" t="s">
        <v>391</v>
      </c>
      <c r="BG58" s="173" t="s">
        <v>612</v>
      </c>
      <c r="BH58" s="173"/>
      <c r="BI58" s="173" t="s">
        <v>239</v>
      </c>
      <c r="BJ58" s="157"/>
      <c r="BK58" s="290"/>
      <c r="BL58" s="295"/>
      <c r="BM58" s="295"/>
      <c r="BN58" s="120"/>
      <c r="BO58" s="296"/>
      <c r="BP58" s="296"/>
      <c r="BQ58" s="296"/>
      <c r="BR58" s="296"/>
      <c r="BS58" s="296"/>
      <c r="BT58" s="297"/>
      <c r="BU58" s="297"/>
      <c r="BV58" s="297"/>
      <c r="BW58" s="297"/>
      <c r="BX58" s="297"/>
      <c r="BY58" s="120"/>
      <c r="BZ58" s="144"/>
      <c r="CA58" s="298"/>
      <c r="CB58" s="298"/>
      <c r="CC58" s="298"/>
      <c r="CD58" s="298"/>
      <c r="CE58" s="298"/>
      <c r="CF58" s="299"/>
      <c r="CG58" s="299"/>
      <c r="CH58" s="157"/>
      <c r="CI58" s="157"/>
      <c r="CJ58" s="157"/>
      <c r="CK58" s="157"/>
      <c r="CL58" s="157"/>
      <c r="CM58" s="414">
        <v>99</v>
      </c>
      <c r="CN58" s="414" t="s">
        <v>2604</v>
      </c>
      <c r="CO58" s="60" t="str">
        <f t="shared" si="7"/>
        <v>99 - Carrozzeria esclusa dal presente elenco</v>
      </c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</row>
    <row r="59" spans="1:112" ht="30" customHeight="1" x14ac:dyDescent="0.25">
      <c r="A59" s="157"/>
      <c r="B59" s="157"/>
      <c r="C59" s="157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73" t="s">
        <v>613</v>
      </c>
      <c r="BA59" s="173" t="s">
        <v>614</v>
      </c>
      <c r="BB59" s="60"/>
      <c r="BC59" s="60" t="str">
        <f t="shared" si="4"/>
        <v>B7 - CHIUSA 5 PORTE</v>
      </c>
      <c r="BD59" s="157"/>
      <c r="BE59" s="173" t="s">
        <v>615</v>
      </c>
      <c r="BF59" s="173" t="s">
        <v>391</v>
      </c>
      <c r="BG59" s="173" t="s">
        <v>616</v>
      </c>
      <c r="BH59" s="173" t="s">
        <v>617</v>
      </c>
      <c r="BI59" s="173" t="s">
        <v>210</v>
      </c>
      <c r="BJ59" s="157"/>
      <c r="BK59" s="290"/>
      <c r="BL59" s="295"/>
      <c r="BM59" s="295"/>
      <c r="BN59" s="120"/>
      <c r="BO59" s="296"/>
      <c r="BP59" s="296"/>
      <c r="BQ59" s="296"/>
      <c r="BR59" s="296"/>
      <c r="BS59" s="296"/>
      <c r="BT59" s="297"/>
      <c r="BU59" s="297"/>
      <c r="BV59" s="297"/>
      <c r="BW59" s="297"/>
      <c r="BX59" s="297"/>
      <c r="BY59" s="120"/>
      <c r="BZ59" s="298"/>
      <c r="CA59" s="298"/>
      <c r="CB59" s="298"/>
      <c r="CC59" s="298"/>
      <c r="CD59" s="298"/>
      <c r="CE59" s="298"/>
      <c r="CF59" s="299"/>
      <c r="CG59" s="299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</row>
    <row r="60" spans="1:112" ht="30" customHeight="1" x14ac:dyDescent="0.25">
      <c r="A60" s="157"/>
      <c r="B60" s="157"/>
      <c r="C60" s="157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73" t="s">
        <v>618</v>
      </c>
      <c r="BA60" s="173" t="s">
        <v>619</v>
      </c>
      <c r="BB60" s="60"/>
      <c r="BC60" s="60" t="str">
        <f t="shared" si="4"/>
        <v>B8 - CHIUSA STATION WAGON 2 PORTE</v>
      </c>
      <c r="BD60" s="157"/>
      <c r="BE60" s="173" t="s">
        <v>515</v>
      </c>
      <c r="BF60" s="173" t="s">
        <v>391</v>
      </c>
      <c r="BG60" s="173" t="s">
        <v>620</v>
      </c>
      <c r="BH60" s="173" t="s">
        <v>494</v>
      </c>
      <c r="BI60" s="173" t="s">
        <v>239</v>
      </c>
      <c r="BJ60" s="157"/>
      <c r="BK60" s="290"/>
      <c r="BL60" s="295"/>
      <c r="BM60" s="295"/>
      <c r="BN60" s="120"/>
      <c r="BO60" s="296"/>
      <c r="BP60" s="296"/>
      <c r="BQ60" s="296"/>
      <c r="BR60" s="296"/>
      <c r="BS60" s="296"/>
      <c r="BT60" s="297"/>
      <c r="BU60" s="297"/>
      <c r="BV60" s="297"/>
      <c r="BW60" s="297"/>
      <c r="BX60" s="297"/>
      <c r="BY60" s="120"/>
      <c r="BZ60" s="298"/>
      <c r="CA60" s="298"/>
      <c r="CB60" s="298"/>
      <c r="CC60" s="298"/>
      <c r="CD60" s="298"/>
      <c r="CE60" s="298"/>
      <c r="CF60" s="299"/>
      <c r="CG60" s="299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</row>
    <row r="61" spans="1:112" ht="75" customHeight="1" x14ac:dyDescent="0.25">
      <c r="A61" s="157"/>
      <c r="B61" s="157"/>
      <c r="C61" s="157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73" t="s">
        <v>621</v>
      </c>
      <c r="BA61" s="173" t="s">
        <v>622</v>
      </c>
      <c r="BB61" s="60"/>
      <c r="BC61" s="60" t="str">
        <f t="shared" si="4"/>
        <v>B9 - CHIUSA STATION WAGON 4 PORTE</v>
      </c>
      <c r="BD61" s="157"/>
      <c r="BE61" s="173" t="s">
        <v>623</v>
      </c>
      <c r="BF61" s="173" t="s">
        <v>391</v>
      </c>
      <c r="BG61" s="173" t="s">
        <v>624</v>
      </c>
      <c r="BH61" s="173" t="s">
        <v>494</v>
      </c>
      <c r="BI61" s="173" t="s">
        <v>239</v>
      </c>
      <c r="BJ61" s="157"/>
      <c r="BK61" s="290"/>
      <c r="BL61" s="295"/>
      <c r="BM61" s="295"/>
      <c r="BN61" s="120"/>
      <c r="BO61" s="296"/>
      <c r="BP61" s="296"/>
      <c r="BQ61" s="296"/>
      <c r="BR61" s="296"/>
      <c r="BS61" s="296"/>
      <c r="BT61" s="297"/>
      <c r="BU61" s="297"/>
      <c r="BV61" s="297"/>
      <c r="BW61" s="297"/>
      <c r="BX61" s="297"/>
      <c r="BY61" s="120"/>
      <c r="BZ61" s="298"/>
      <c r="CA61" s="298"/>
      <c r="CB61" s="298"/>
      <c r="CC61" s="298"/>
      <c r="CD61" s="298"/>
      <c r="CE61" s="298"/>
      <c r="CF61" s="299"/>
      <c r="CG61" s="299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</row>
    <row r="62" spans="1:112" ht="60" customHeight="1" x14ac:dyDescent="0.25">
      <c r="A62" s="157"/>
      <c r="B62" s="157"/>
      <c r="C62" s="157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73" t="s">
        <v>625</v>
      </c>
      <c r="BA62" s="173" t="s">
        <v>626</v>
      </c>
      <c r="BB62" s="60"/>
      <c r="BC62" s="60" t="str">
        <f t="shared" si="4"/>
        <v>BA - AUTOCARRO</v>
      </c>
      <c r="BD62" s="157"/>
      <c r="BE62" s="173" t="s">
        <v>627</v>
      </c>
      <c r="BF62" s="173" t="s">
        <v>391</v>
      </c>
      <c r="BG62" s="173" t="s">
        <v>628</v>
      </c>
      <c r="BH62" s="173" t="s">
        <v>494</v>
      </c>
      <c r="BI62" s="173" t="s">
        <v>239</v>
      </c>
      <c r="BJ62" s="157"/>
      <c r="BK62" s="290"/>
      <c r="BL62" s="295"/>
      <c r="BM62" s="295"/>
      <c r="BN62" s="120"/>
      <c r="BO62" s="296"/>
      <c r="BP62" s="296"/>
      <c r="BQ62" s="296"/>
      <c r="BR62" s="296"/>
      <c r="BS62" s="296"/>
      <c r="BT62" s="297"/>
      <c r="BU62" s="297"/>
      <c r="BV62" s="297"/>
      <c r="BW62" s="297"/>
      <c r="BX62" s="297"/>
      <c r="BY62" s="120"/>
      <c r="BZ62" s="298"/>
      <c r="CA62" s="298"/>
      <c r="CB62" s="298"/>
      <c r="CC62" s="298"/>
      <c r="CD62" s="298"/>
      <c r="CE62" s="298"/>
      <c r="CF62" s="299"/>
      <c r="CG62" s="299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</row>
    <row r="63" spans="1:112" ht="45" customHeight="1" x14ac:dyDescent="0.25">
      <c r="A63" s="157"/>
      <c r="B63" s="157"/>
      <c r="C63" s="157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73" t="s">
        <v>629</v>
      </c>
      <c r="BA63" s="173" t="s">
        <v>630</v>
      </c>
      <c r="BB63" s="60"/>
      <c r="BC63" s="60" t="str">
        <f t="shared" si="4"/>
        <v>BB - FURGONE (N1-N2-N3)</v>
      </c>
      <c r="BD63" s="157"/>
      <c r="BE63" s="173" t="s">
        <v>503</v>
      </c>
      <c r="BF63" s="173" t="s">
        <v>391</v>
      </c>
      <c r="BG63" s="173" t="s">
        <v>631</v>
      </c>
      <c r="BH63" s="173" t="s">
        <v>530</v>
      </c>
      <c r="BI63" s="173" t="s">
        <v>239</v>
      </c>
      <c r="BJ63" s="157"/>
      <c r="BK63" s="290"/>
      <c r="BL63" s="295"/>
      <c r="BM63" s="295"/>
      <c r="BN63" s="120"/>
      <c r="BO63" s="296"/>
      <c r="BP63" s="296"/>
      <c r="BQ63" s="296"/>
      <c r="BR63" s="296"/>
      <c r="BS63" s="296"/>
      <c r="BT63" s="297"/>
      <c r="BU63" s="297"/>
      <c r="BV63" s="297"/>
      <c r="BW63" s="297"/>
      <c r="BX63" s="297"/>
      <c r="BY63" s="120"/>
      <c r="BZ63" s="298"/>
      <c r="CA63" s="298"/>
      <c r="CB63" s="298"/>
      <c r="CC63" s="298"/>
      <c r="CD63" s="298"/>
      <c r="CE63" s="298"/>
      <c r="CF63" s="299"/>
      <c r="CG63" s="299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</row>
    <row r="64" spans="1:112" ht="30" customHeight="1" x14ac:dyDescent="0.25">
      <c r="A64" s="157"/>
      <c r="B64" s="157"/>
      <c r="C64" s="157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73" t="s">
        <v>632</v>
      </c>
      <c r="BA64" s="173" t="s">
        <v>633</v>
      </c>
      <c r="BB64" s="60"/>
      <c r="BC64" s="60" t="str">
        <f t="shared" si="4"/>
        <v>BC - VEICOLO TRATTORE PER SEMIRIMORCHI</v>
      </c>
      <c r="BD64" s="157"/>
      <c r="BE64" s="173" t="s">
        <v>634</v>
      </c>
      <c r="BF64" s="173" t="s">
        <v>391</v>
      </c>
      <c r="BG64" s="173" t="s">
        <v>635</v>
      </c>
      <c r="BH64" s="173" t="s">
        <v>530</v>
      </c>
      <c r="BI64" s="173" t="s">
        <v>239</v>
      </c>
      <c r="BJ64" s="157"/>
      <c r="BK64" s="290"/>
      <c r="BL64" s="295"/>
      <c r="BM64" s="295"/>
      <c r="BN64" s="120"/>
      <c r="BO64" s="296"/>
      <c r="BP64" s="296"/>
      <c r="BQ64" s="296"/>
      <c r="BR64" s="296"/>
      <c r="BS64" s="296"/>
      <c r="BT64" s="297"/>
      <c r="BU64" s="297"/>
      <c r="BV64" s="297"/>
      <c r="BW64" s="297"/>
      <c r="BX64" s="297"/>
      <c r="BY64" s="120"/>
      <c r="BZ64" s="298"/>
      <c r="CA64" s="298"/>
      <c r="CB64" s="298"/>
      <c r="CC64" s="298"/>
      <c r="CD64" s="298"/>
      <c r="CE64" s="298"/>
      <c r="CF64" s="299"/>
      <c r="CG64" s="299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</row>
    <row r="65" spans="1:112" ht="30" customHeight="1" x14ac:dyDescent="0.25">
      <c r="A65" s="157"/>
      <c r="B65" s="157"/>
      <c r="C65" s="157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73" t="s">
        <v>636</v>
      </c>
      <c r="BA65" s="173" t="s">
        <v>637</v>
      </c>
      <c r="BB65" s="60"/>
      <c r="BC65" s="60" t="str">
        <f t="shared" si="4"/>
        <v>BD - VEICOLO TRATTORE PER RIMORCHI (TRATTORE STRADALE)</v>
      </c>
      <c r="BD65" s="157"/>
      <c r="BE65" s="173" t="s">
        <v>638</v>
      </c>
      <c r="BF65" s="173" t="s">
        <v>391</v>
      </c>
      <c r="BG65" s="173" t="s">
        <v>639</v>
      </c>
      <c r="BH65" s="173" t="s">
        <v>530</v>
      </c>
      <c r="BI65" s="173" t="s">
        <v>239</v>
      </c>
      <c r="BJ65" s="157"/>
      <c r="BK65" s="290"/>
      <c r="BL65" s="295"/>
      <c r="BM65" s="295"/>
      <c r="BN65" s="120"/>
      <c r="BO65" s="296"/>
      <c r="BP65" s="296"/>
      <c r="BQ65" s="296"/>
      <c r="BR65" s="296"/>
      <c r="BS65" s="296"/>
      <c r="BT65" s="297"/>
      <c r="BU65" s="297"/>
      <c r="BV65" s="297"/>
      <c r="BW65" s="297"/>
      <c r="BX65" s="297"/>
      <c r="BY65" s="120"/>
      <c r="BZ65" s="298"/>
      <c r="CA65" s="298"/>
      <c r="CB65" s="298"/>
      <c r="CC65" s="298"/>
      <c r="CD65" s="298"/>
      <c r="CE65" s="298"/>
      <c r="CF65" s="299"/>
      <c r="CG65" s="299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</row>
    <row r="66" spans="1:112" x14ac:dyDescent="0.25">
      <c r="A66" s="157"/>
      <c r="B66" s="157"/>
      <c r="C66" s="157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73" t="s">
        <v>640</v>
      </c>
      <c r="BA66" s="173" t="s">
        <v>641</v>
      </c>
      <c r="BB66" s="60"/>
      <c r="BC66" s="60" t="str">
        <f t="shared" si="4"/>
        <v>BE - FURGONE CON VANO DI CARICO APERTO</v>
      </c>
      <c r="BD66" s="157"/>
      <c r="BE66" s="173" t="s">
        <v>527</v>
      </c>
      <c r="BF66" s="173" t="s">
        <v>391</v>
      </c>
      <c r="BG66" s="173" t="s">
        <v>642</v>
      </c>
      <c r="BH66" s="173" t="s">
        <v>583</v>
      </c>
      <c r="BI66" s="173" t="s">
        <v>239</v>
      </c>
      <c r="BJ66" s="157"/>
      <c r="BK66" s="290"/>
      <c r="BL66" s="295"/>
      <c r="BM66" s="295"/>
      <c r="BN66" s="120"/>
      <c r="BO66" s="296"/>
      <c r="BP66" s="296"/>
      <c r="BQ66" s="296"/>
      <c r="BR66" s="296"/>
      <c r="BS66" s="296"/>
      <c r="BT66" s="297"/>
      <c r="BU66" s="297"/>
      <c r="BV66" s="297"/>
      <c r="BW66" s="297"/>
      <c r="BX66" s="297"/>
      <c r="BY66" s="120"/>
      <c r="BZ66" s="298"/>
      <c r="CA66" s="298"/>
      <c r="CB66" s="298"/>
      <c r="CC66" s="298"/>
      <c r="CD66" s="298"/>
      <c r="CE66" s="298"/>
      <c r="CF66" s="299"/>
      <c r="CG66" s="299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</row>
    <row r="67" spans="1:112" x14ac:dyDescent="0.25">
      <c r="A67" s="157"/>
      <c r="B67" s="157"/>
      <c r="C67" s="157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73" t="s">
        <v>643</v>
      </c>
      <c r="BA67" s="173" t="s">
        <v>614</v>
      </c>
      <c r="BB67" s="60"/>
      <c r="BC67" s="60" t="str">
        <f t="shared" si="4"/>
        <v>BG - CHIUSA 5 PORTE</v>
      </c>
      <c r="BD67" s="157"/>
      <c r="BE67" s="173" t="s">
        <v>644</v>
      </c>
      <c r="BF67" s="173" t="s">
        <v>391</v>
      </c>
      <c r="BG67" s="173" t="s">
        <v>645</v>
      </c>
      <c r="BH67" s="173" t="s">
        <v>583</v>
      </c>
      <c r="BI67" s="173" t="s">
        <v>239</v>
      </c>
      <c r="BJ67" s="157"/>
      <c r="BK67" s="290"/>
      <c r="BL67" s="295"/>
      <c r="BM67" s="295"/>
      <c r="BN67" s="120"/>
      <c r="BO67" s="296"/>
      <c r="BP67" s="296"/>
      <c r="BQ67" s="296"/>
      <c r="BR67" s="296"/>
      <c r="BS67" s="296"/>
      <c r="BT67" s="297"/>
      <c r="BU67" s="297"/>
      <c r="BV67" s="297"/>
      <c r="BW67" s="297"/>
      <c r="BX67" s="297"/>
      <c r="BY67" s="120"/>
      <c r="BZ67" s="298"/>
      <c r="CA67" s="298"/>
      <c r="CB67" s="298"/>
      <c r="CC67" s="298"/>
      <c r="CD67" s="298"/>
      <c r="CE67" s="298"/>
      <c r="CF67" s="299"/>
      <c r="CG67" s="299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</row>
    <row r="68" spans="1:112" x14ac:dyDescent="0.25">
      <c r="A68" s="157"/>
      <c r="B68" s="157"/>
      <c r="C68" s="157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73" t="s">
        <v>646</v>
      </c>
      <c r="BA68" s="173" t="s">
        <v>647</v>
      </c>
      <c r="BB68" s="60"/>
      <c r="BC68" s="60" t="str">
        <f t="shared" si="4"/>
        <v>BH - CHIUSA 2 PORTE</v>
      </c>
      <c r="BD68" s="157"/>
      <c r="BE68" s="173" t="s">
        <v>648</v>
      </c>
      <c r="BF68" s="173" t="s">
        <v>391</v>
      </c>
      <c r="BG68" s="173" t="s">
        <v>649</v>
      </c>
      <c r="BH68" s="173" t="s">
        <v>583</v>
      </c>
      <c r="BI68" s="173" t="s">
        <v>239</v>
      </c>
      <c r="BJ68" s="157"/>
      <c r="BK68" s="290"/>
      <c r="BL68" s="295"/>
      <c r="BM68" s="295"/>
      <c r="BN68" s="120"/>
      <c r="BO68" s="296"/>
      <c r="BP68" s="296"/>
      <c r="BQ68" s="296"/>
      <c r="BR68" s="296"/>
      <c r="BS68" s="296"/>
      <c r="BT68" s="297"/>
      <c r="BU68" s="297"/>
      <c r="BV68" s="297"/>
      <c r="BW68" s="297"/>
      <c r="BX68" s="297"/>
      <c r="BY68" s="120"/>
      <c r="BZ68" s="298"/>
      <c r="CA68" s="298"/>
      <c r="CB68" s="298"/>
      <c r="CC68" s="298"/>
      <c r="CD68" s="298"/>
      <c r="CE68" s="298"/>
      <c r="CF68" s="299"/>
      <c r="CG68" s="299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</row>
    <row r="69" spans="1:112" x14ac:dyDescent="0.25">
      <c r="A69" s="157"/>
      <c r="B69" s="157"/>
      <c r="C69" s="157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73" t="s">
        <v>650</v>
      </c>
      <c r="BA69" s="173" t="s">
        <v>651</v>
      </c>
      <c r="BB69" s="60"/>
      <c r="BC69" s="60" t="str">
        <f t="shared" si="4"/>
        <v>BL - CHIUSA 4 PORTE</v>
      </c>
      <c r="BD69" s="157"/>
      <c r="BE69" s="173" t="s">
        <v>540</v>
      </c>
      <c r="BF69" s="173" t="s">
        <v>391</v>
      </c>
      <c r="BG69" s="173" t="s">
        <v>652</v>
      </c>
      <c r="BH69" s="173" t="s">
        <v>595</v>
      </c>
      <c r="BI69" s="173" t="s">
        <v>239</v>
      </c>
      <c r="BJ69" s="157"/>
      <c r="BK69" s="290"/>
      <c r="BL69" s="295"/>
      <c r="BM69" s="295"/>
      <c r="BN69" s="120"/>
      <c r="BO69" s="296"/>
      <c r="BP69" s="296"/>
      <c r="BQ69" s="296"/>
      <c r="BR69" s="296"/>
      <c r="BS69" s="296"/>
      <c r="BT69" s="297"/>
      <c r="BU69" s="297"/>
      <c r="BV69" s="297"/>
      <c r="BW69" s="297"/>
      <c r="BX69" s="297"/>
      <c r="BY69" s="120"/>
      <c r="BZ69" s="298"/>
      <c r="CA69" s="298"/>
      <c r="CB69" s="298"/>
      <c r="CC69" s="298"/>
      <c r="CD69" s="298"/>
      <c r="CE69" s="298"/>
      <c r="CF69" s="299"/>
      <c r="CG69" s="299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</row>
    <row r="70" spans="1:112" x14ac:dyDescent="0.25">
      <c r="A70" s="157"/>
      <c r="B70" s="157"/>
      <c r="C70" s="157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73" t="s">
        <v>653</v>
      </c>
      <c r="BA70" s="173" t="s">
        <v>647</v>
      </c>
      <c r="BB70" s="60"/>
      <c r="BC70" s="60" t="str">
        <f t="shared" si="4"/>
        <v>BM - CHIUSA 2 PORTE</v>
      </c>
      <c r="BD70" s="157"/>
      <c r="BE70" s="173" t="s">
        <v>654</v>
      </c>
      <c r="BF70" s="173" t="s">
        <v>391</v>
      </c>
      <c r="BG70" s="173" t="s">
        <v>655</v>
      </c>
      <c r="BH70" s="173" t="s">
        <v>595</v>
      </c>
      <c r="BI70" s="173" t="s">
        <v>239</v>
      </c>
      <c r="BJ70" s="157"/>
      <c r="BK70" s="290"/>
      <c r="BL70" s="295"/>
      <c r="BM70" s="295"/>
      <c r="BN70" s="120"/>
      <c r="BO70" s="296"/>
      <c r="BP70" s="296"/>
      <c r="BQ70" s="296"/>
      <c r="BR70" s="296"/>
      <c r="BS70" s="296"/>
      <c r="BT70" s="297"/>
      <c r="BU70" s="297"/>
      <c r="BV70" s="297"/>
      <c r="BW70" s="297"/>
      <c r="BX70" s="297"/>
      <c r="BY70" s="120"/>
      <c r="BZ70" s="298"/>
      <c r="CA70" s="298"/>
      <c r="CB70" s="298"/>
      <c r="CC70" s="298"/>
      <c r="CD70" s="298"/>
      <c r="CE70" s="298"/>
      <c r="CF70" s="299"/>
      <c r="CG70" s="299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</row>
    <row r="71" spans="1:112" x14ac:dyDescent="0.25">
      <c r="A71" s="157"/>
      <c r="B71" s="157"/>
      <c r="C71" s="157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73" t="s">
        <v>656</v>
      </c>
      <c r="BA71" s="173" t="s">
        <v>651</v>
      </c>
      <c r="BB71" s="60"/>
      <c r="BC71" s="60" t="str">
        <f t="shared" si="4"/>
        <v>BN - CHIUSA 4 PORTE</v>
      </c>
      <c r="BD71" s="157"/>
      <c r="BE71" s="173" t="s">
        <v>657</v>
      </c>
      <c r="BF71" s="173" t="s">
        <v>391</v>
      </c>
      <c r="BG71" s="173" t="s">
        <v>658</v>
      </c>
      <c r="BH71" s="173" t="s">
        <v>595</v>
      </c>
      <c r="BI71" s="173" t="s">
        <v>239</v>
      </c>
      <c r="BJ71" s="157"/>
      <c r="BK71" s="290"/>
      <c r="BL71" s="295"/>
      <c r="BM71" s="295"/>
      <c r="BN71" s="120"/>
      <c r="BO71" s="296"/>
      <c r="BP71" s="296"/>
      <c r="BQ71" s="296"/>
      <c r="BR71" s="296"/>
      <c r="BS71" s="296"/>
      <c r="BT71" s="297"/>
      <c r="BU71" s="297"/>
      <c r="BV71" s="297"/>
      <c r="BW71" s="297"/>
      <c r="BX71" s="297"/>
      <c r="BY71" s="120"/>
      <c r="BZ71" s="298"/>
      <c r="CA71" s="298"/>
      <c r="CB71" s="298"/>
      <c r="CC71" s="298"/>
      <c r="CD71" s="298"/>
      <c r="CE71" s="298"/>
      <c r="CF71" s="299"/>
      <c r="CG71" s="299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</row>
    <row r="72" spans="1:112" x14ac:dyDescent="0.25">
      <c r="A72" s="157"/>
      <c r="B72" s="157"/>
      <c r="C72" s="157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73" t="s">
        <v>659</v>
      </c>
      <c r="BA72" s="173" t="s">
        <v>660</v>
      </c>
      <c r="BB72" s="60"/>
      <c r="BC72" s="60" t="str">
        <f t="shared" si="4"/>
        <v>BP - CHIUSA TRASFORMABILE 2 PORTE</v>
      </c>
      <c r="BD72" s="157"/>
      <c r="BE72" s="173" t="s">
        <v>661</v>
      </c>
      <c r="BF72" s="173" t="s">
        <v>391</v>
      </c>
      <c r="BG72" s="173" t="s">
        <v>662</v>
      </c>
      <c r="BH72" s="173" t="s">
        <v>583</v>
      </c>
      <c r="BI72" s="173" t="s">
        <v>239</v>
      </c>
      <c r="BJ72" s="157"/>
      <c r="BK72" s="290"/>
      <c r="BL72" s="290"/>
      <c r="BM72" s="295"/>
      <c r="BN72" s="120"/>
      <c r="BO72" s="296"/>
      <c r="BP72" s="296"/>
      <c r="BQ72" s="296"/>
      <c r="BR72" s="296"/>
      <c r="BS72" s="296"/>
      <c r="BT72" s="297"/>
      <c r="BU72" s="297"/>
      <c r="BV72" s="297"/>
      <c r="BW72" s="297"/>
      <c r="BX72" s="297"/>
      <c r="BY72" s="120"/>
      <c r="BZ72" s="298"/>
      <c r="CA72" s="298"/>
      <c r="CB72" s="298"/>
      <c r="CC72" s="298"/>
      <c r="CD72" s="298"/>
      <c r="CE72" s="298"/>
      <c r="CF72" s="299"/>
      <c r="CG72" s="299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</row>
    <row r="73" spans="1:112" x14ac:dyDescent="0.25">
      <c r="A73" s="157"/>
      <c r="B73" s="157"/>
      <c r="C73" s="157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73" t="s">
        <v>663</v>
      </c>
      <c r="BA73" s="173" t="s">
        <v>664</v>
      </c>
      <c r="BB73" s="60"/>
      <c r="BC73" s="60" t="str">
        <f t="shared" si="4"/>
        <v>BR - CHIUSA TRASFORMABILE 4 PORTE</v>
      </c>
      <c r="BD73" s="157"/>
      <c r="BE73" s="173" t="s">
        <v>665</v>
      </c>
      <c r="BF73" s="173" t="s">
        <v>391</v>
      </c>
      <c r="BG73" s="173" t="s">
        <v>666</v>
      </c>
      <c r="BH73" s="173" t="s">
        <v>583</v>
      </c>
      <c r="BI73" s="173" t="s">
        <v>239</v>
      </c>
      <c r="BJ73" s="157"/>
      <c r="BK73" s="290"/>
      <c r="BL73" s="290"/>
      <c r="BM73" s="295"/>
      <c r="BN73" s="120"/>
      <c r="BO73" s="296"/>
      <c r="BP73" s="296"/>
      <c r="BQ73" s="296"/>
      <c r="BR73" s="296"/>
      <c r="BS73" s="296"/>
      <c r="BT73" s="297"/>
      <c r="BU73" s="297"/>
      <c r="BV73" s="297"/>
      <c r="BW73" s="297"/>
      <c r="BX73" s="297"/>
      <c r="BY73" s="120"/>
      <c r="BZ73" s="298"/>
      <c r="CA73" s="298"/>
      <c r="CB73" s="298"/>
      <c r="CC73" s="298"/>
      <c r="CD73" s="298"/>
      <c r="CE73" s="298"/>
      <c r="CF73" s="299"/>
      <c r="CG73" s="299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</row>
    <row r="74" spans="1:112" x14ac:dyDescent="0.25">
      <c r="A74" s="157"/>
      <c r="B74" s="157"/>
      <c r="C74" s="157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73" t="s">
        <v>667</v>
      </c>
      <c r="BA74" s="173" t="s">
        <v>668</v>
      </c>
      <c r="BB74" s="60"/>
      <c r="BC74" s="60" t="str">
        <f t="shared" si="4"/>
        <v>BS - BLINDATA</v>
      </c>
      <c r="BD74" s="157"/>
      <c r="BE74" s="173" t="s">
        <v>669</v>
      </c>
      <c r="BF74" s="173" t="s">
        <v>391</v>
      </c>
      <c r="BG74" s="173" t="s">
        <v>670</v>
      </c>
      <c r="BH74" s="173" t="s">
        <v>583</v>
      </c>
      <c r="BI74" s="173" t="s">
        <v>239</v>
      </c>
      <c r="BJ74" s="157"/>
      <c r="BK74" s="290"/>
      <c r="BL74" s="295"/>
      <c r="BM74" s="295"/>
      <c r="BN74" s="120"/>
      <c r="BO74" s="296"/>
      <c r="BP74" s="296"/>
      <c r="BQ74" s="296"/>
      <c r="BR74" s="296"/>
      <c r="BS74" s="296"/>
      <c r="BT74" s="297"/>
      <c r="BU74" s="297"/>
      <c r="BV74" s="297"/>
      <c r="BW74" s="297"/>
      <c r="BX74" s="297"/>
      <c r="BY74" s="120"/>
      <c r="BZ74" s="298"/>
      <c r="CA74" s="298"/>
      <c r="CB74" s="298"/>
      <c r="CC74" s="298"/>
      <c r="CD74" s="298"/>
      <c r="CE74" s="298"/>
      <c r="CF74" s="299"/>
      <c r="CG74" s="299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</row>
    <row r="75" spans="1:112" x14ac:dyDescent="0.25">
      <c r="A75" s="157"/>
      <c r="B75" s="157"/>
      <c r="C75" s="157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77" t="s">
        <v>671</v>
      </c>
      <c r="BA75" s="177" t="s">
        <v>672</v>
      </c>
      <c r="BB75" s="60"/>
      <c r="BC75" s="60" t="str">
        <f t="shared" si="4"/>
        <v>BX - TELAIO CABINATO O TELAIO COPERTO</v>
      </c>
      <c r="BD75" s="157"/>
      <c r="BE75" s="173" t="s">
        <v>673</v>
      </c>
      <c r="BF75" s="173" t="s">
        <v>391</v>
      </c>
      <c r="BG75" s="173" t="s">
        <v>674</v>
      </c>
      <c r="BH75" s="173" t="s">
        <v>595</v>
      </c>
      <c r="BI75" s="173" t="s">
        <v>239</v>
      </c>
      <c r="BJ75" s="157"/>
      <c r="BK75" s="290"/>
      <c r="BL75" s="295"/>
      <c r="BM75" s="295"/>
      <c r="BN75" s="120"/>
      <c r="BO75" s="296"/>
      <c r="BP75" s="296"/>
      <c r="BQ75" s="296"/>
      <c r="BR75" s="296"/>
      <c r="BS75" s="296"/>
      <c r="BT75" s="297"/>
      <c r="BU75" s="297"/>
      <c r="BV75" s="297"/>
      <c r="BW75" s="297"/>
      <c r="BX75" s="297"/>
      <c r="BY75" s="120"/>
      <c r="BZ75" s="298"/>
      <c r="CA75" s="298"/>
      <c r="CB75" s="298"/>
      <c r="CC75" s="298"/>
      <c r="CD75" s="298"/>
      <c r="CE75" s="298"/>
      <c r="CF75" s="299"/>
      <c r="CG75" s="299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</row>
    <row r="76" spans="1:112" ht="30" customHeight="1" x14ac:dyDescent="0.25">
      <c r="A76" s="157"/>
      <c r="B76" s="157"/>
      <c r="C76" s="157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73" t="s">
        <v>675</v>
      </c>
      <c r="BA76" s="173" t="s">
        <v>676</v>
      </c>
      <c r="BB76" s="60"/>
      <c r="BC76" s="60" t="str">
        <f t="shared" si="4"/>
        <v>C0 - BOTTE KILOLITRICA PER TRASPORTO OLII MINERALI E CARBURANTI</v>
      </c>
      <c r="BD76" s="157"/>
      <c r="BE76" s="173" t="s">
        <v>677</v>
      </c>
      <c r="BF76" s="173" t="s">
        <v>391</v>
      </c>
      <c r="BG76" s="173" t="s">
        <v>678</v>
      </c>
      <c r="BH76" s="173" t="s">
        <v>595</v>
      </c>
      <c r="BI76" s="173" t="s">
        <v>239</v>
      </c>
      <c r="BJ76" s="157"/>
      <c r="BK76" s="290"/>
      <c r="BL76" s="295"/>
      <c r="BM76" s="295"/>
      <c r="BN76" s="120"/>
      <c r="BO76" s="296"/>
      <c r="BP76" s="296"/>
      <c r="BQ76" s="296"/>
      <c r="BR76" s="296"/>
      <c r="BS76" s="296"/>
      <c r="BT76" s="297"/>
      <c r="BU76" s="297"/>
      <c r="BV76" s="297"/>
      <c r="BW76" s="297"/>
      <c r="BX76" s="297"/>
      <c r="BY76" s="120"/>
      <c r="BZ76" s="298"/>
      <c r="CA76" s="298"/>
      <c r="CB76" s="298"/>
      <c r="CC76" s="298"/>
      <c r="CD76" s="298"/>
      <c r="CE76" s="298"/>
      <c r="CF76" s="299"/>
      <c r="CG76" s="299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</row>
    <row r="77" spans="1:112" ht="30" customHeight="1" x14ac:dyDescent="0.25">
      <c r="A77" s="157"/>
      <c r="B77" s="157"/>
      <c r="C77" s="157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73" t="s">
        <v>679</v>
      </c>
      <c r="BA77" s="173" t="s">
        <v>680</v>
      </c>
      <c r="BB77" s="60"/>
      <c r="BC77" s="60" t="str">
        <f t="shared" si="4"/>
        <v>C1 - CISTERNA PER TRASPORTO OLII MINERALI E CARBURANTI</v>
      </c>
      <c r="BD77" s="157"/>
      <c r="BE77" s="173" t="s">
        <v>681</v>
      </c>
      <c r="BF77" s="173" t="s">
        <v>391</v>
      </c>
      <c r="BG77" s="173" t="s">
        <v>682</v>
      </c>
      <c r="BH77" s="173" t="s">
        <v>595</v>
      </c>
      <c r="BI77" s="173" t="s">
        <v>239</v>
      </c>
      <c r="BJ77" s="157"/>
      <c r="BK77" s="290"/>
      <c r="BL77" s="295"/>
      <c r="BM77" s="295"/>
      <c r="BN77" s="120"/>
      <c r="BO77" s="296"/>
      <c r="BP77" s="296"/>
      <c r="BQ77" s="296"/>
      <c r="BR77" s="296"/>
      <c r="BS77" s="296"/>
      <c r="BT77" s="297"/>
      <c r="BU77" s="297"/>
      <c r="BV77" s="297"/>
      <c r="BW77" s="297"/>
      <c r="BX77" s="297"/>
      <c r="BY77" s="120"/>
      <c r="BZ77" s="298"/>
      <c r="CA77" s="298"/>
      <c r="CB77" s="298"/>
      <c r="CC77" s="298"/>
      <c r="CD77" s="298"/>
      <c r="CE77" s="298"/>
      <c r="CF77" s="299"/>
      <c r="CG77" s="299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</row>
    <row r="78" spans="1:112" ht="45" customHeight="1" x14ac:dyDescent="0.25">
      <c r="A78" s="157"/>
      <c r="B78" s="157"/>
      <c r="C78" s="157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73" t="s">
        <v>683</v>
      </c>
      <c r="BA78" s="173" t="s">
        <v>684</v>
      </c>
      <c r="BB78" s="60"/>
      <c r="BC78" s="60" t="str">
        <f t="shared" si="4"/>
        <v>C2 - CISTERNA PER TRASPORTO MERCI PERICOLOSE INFIAMMABILI NON DERIVATE DAL PETROLIO</v>
      </c>
      <c r="BD78" s="157"/>
      <c r="BE78" s="173" t="s">
        <v>632</v>
      </c>
      <c r="BF78" s="173" t="s">
        <v>391</v>
      </c>
      <c r="BG78" s="173" t="s">
        <v>685</v>
      </c>
      <c r="BH78" s="173" t="s">
        <v>494</v>
      </c>
      <c r="BI78" s="173" t="s">
        <v>239</v>
      </c>
      <c r="BJ78" s="157"/>
      <c r="BK78" s="290"/>
      <c r="BL78" s="295"/>
      <c r="BM78" s="295"/>
      <c r="BN78" s="120"/>
      <c r="BO78" s="296"/>
      <c r="BP78" s="296"/>
      <c r="BQ78" s="296"/>
      <c r="BR78" s="296"/>
      <c r="BS78" s="296"/>
      <c r="BT78" s="297"/>
      <c r="BU78" s="297"/>
      <c r="BV78" s="297"/>
      <c r="BW78" s="297"/>
      <c r="BX78" s="297"/>
      <c r="BY78" s="120"/>
      <c r="BZ78" s="298"/>
      <c r="CA78" s="298"/>
      <c r="CB78" s="298"/>
      <c r="CC78" s="298"/>
      <c r="CD78" s="298"/>
      <c r="CE78" s="298"/>
      <c r="CF78" s="299"/>
      <c r="CG78" s="299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</row>
    <row r="79" spans="1:112" ht="30" customHeight="1" x14ac:dyDescent="0.25">
      <c r="A79" s="157"/>
      <c r="B79" s="157"/>
      <c r="C79" s="157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73" t="s">
        <v>686</v>
      </c>
      <c r="BA79" s="173" t="s">
        <v>687</v>
      </c>
      <c r="BB79" s="60"/>
      <c r="BC79" s="60" t="str">
        <f t="shared" si="4"/>
        <v>C3 - CISTERNA PER TRASPORTO MERCI PERICOLOSE DI ORIGINE CHIMICA</v>
      </c>
      <c r="BD79" s="157"/>
      <c r="BE79" s="173" t="s">
        <v>688</v>
      </c>
      <c r="BF79" s="173" t="s">
        <v>391</v>
      </c>
      <c r="BG79" s="173" t="s">
        <v>689</v>
      </c>
      <c r="BH79" s="173" t="s">
        <v>494</v>
      </c>
      <c r="BI79" s="173" t="s">
        <v>239</v>
      </c>
      <c r="BJ79" s="157"/>
      <c r="BK79" s="290"/>
      <c r="BL79" s="295"/>
      <c r="BM79" s="295"/>
      <c r="BN79" s="120"/>
      <c r="BO79" s="296"/>
      <c r="BP79" s="296"/>
      <c r="BQ79" s="296"/>
      <c r="BR79" s="296"/>
      <c r="BS79" s="296"/>
      <c r="BT79" s="297"/>
      <c r="BU79" s="297"/>
      <c r="BV79" s="297"/>
      <c r="BW79" s="297"/>
      <c r="BX79" s="297"/>
      <c r="BY79" s="120"/>
      <c r="BZ79" s="298"/>
      <c r="CA79" s="298"/>
      <c r="CB79" s="298"/>
      <c r="CC79" s="298"/>
      <c r="CD79" s="298"/>
      <c r="CE79" s="298"/>
      <c r="CF79" s="299"/>
      <c r="CG79" s="299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</row>
    <row r="80" spans="1:112" ht="30" customHeight="1" x14ac:dyDescent="0.25">
      <c r="A80" s="157"/>
      <c r="B80" s="157"/>
      <c r="C80" s="157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73" t="s">
        <v>690</v>
      </c>
      <c r="BA80" s="173" t="s">
        <v>691</v>
      </c>
      <c r="BB80" s="60"/>
      <c r="BC80" s="60" t="str">
        <f t="shared" si="4"/>
        <v>C4 - CISTERNA PER TRASPORTO DI MERCI NON PERICOLOSE NON COMMESTIBILI</v>
      </c>
      <c r="BD80" s="157"/>
      <c r="BE80" s="173" t="s">
        <v>692</v>
      </c>
      <c r="BF80" s="173" t="s">
        <v>391</v>
      </c>
      <c r="BG80" s="173" t="s">
        <v>693</v>
      </c>
      <c r="BH80" s="173" t="s">
        <v>494</v>
      </c>
      <c r="BI80" s="173" t="s">
        <v>239</v>
      </c>
      <c r="BJ80" s="157"/>
      <c r="BK80" s="290"/>
      <c r="BL80" s="295"/>
      <c r="BM80" s="295"/>
      <c r="BN80" s="120"/>
      <c r="BO80" s="296"/>
      <c r="BP80" s="296"/>
      <c r="BQ80" s="296"/>
      <c r="BR80" s="296"/>
      <c r="BS80" s="296"/>
      <c r="BT80" s="297"/>
      <c r="BU80" s="297"/>
      <c r="BV80" s="297"/>
      <c r="BW80" s="297"/>
      <c r="BX80" s="297"/>
      <c r="BY80" s="120"/>
      <c r="BZ80" s="298"/>
      <c r="CA80" s="298"/>
      <c r="CB80" s="298"/>
      <c r="CC80" s="298"/>
      <c r="CD80" s="298"/>
      <c r="CE80" s="298"/>
      <c r="CF80" s="299"/>
      <c r="CG80" s="299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</row>
    <row r="81" spans="1:112" ht="30" customHeight="1" x14ac:dyDescent="0.25">
      <c r="A81" s="157"/>
      <c r="B81" s="157"/>
      <c r="C81" s="157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73" t="s">
        <v>694</v>
      </c>
      <c r="BA81" s="173" t="s">
        <v>695</v>
      </c>
      <c r="BB81" s="60"/>
      <c r="BC81" s="60" t="str">
        <f t="shared" si="4"/>
        <v>C5 - CISTERNA PER TRASPORTO DI MERCI COMMESTIBILI</v>
      </c>
      <c r="BD81" s="157"/>
      <c r="BE81" s="173" t="s">
        <v>636</v>
      </c>
      <c r="BF81" s="173" t="s">
        <v>391</v>
      </c>
      <c r="BG81" s="173" t="s">
        <v>696</v>
      </c>
      <c r="BH81" s="173" t="s">
        <v>583</v>
      </c>
      <c r="BI81" s="173" t="s">
        <v>239</v>
      </c>
      <c r="BJ81" s="157"/>
      <c r="BK81" s="290"/>
      <c r="BL81" s="295"/>
      <c r="BM81" s="295"/>
      <c r="BN81" s="120"/>
      <c r="BO81" s="296"/>
      <c r="BP81" s="296"/>
      <c r="BQ81" s="296"/>
      <c r="BR81" s="296"/>
      <c r="BS81" s="296"/>
      <c r="BT81" s="297"/>
      <c r="BU81" s="297"/>
      <c r="BV81" s="297"/>
      <c r="BW81" s="297"/>
      <c r="BX81" s="297"/>
      <c r="BY81" s="120"/>
      <c r="BZ81" s="298"/>
      <c r="CA81" s="298"/>
      <c r="CB81" s="298"/>
      <c r="CC81" s="298"/>
      <c r="CD81" s="298"/>
      <c r="CE81" s="298"/>
      <c r="CF81" s="299"/>
      <c r="CG81" s="299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</row>
    <row r="82" spans="1:112" ht="30" customHeight="1" x14ac:dyDescent="0.25">
      <c r="A82" s="157"/>
      <c r="B82" s="157"/>
      <c r="C82" s="157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73" t="s">
        <v>697</v>
      </c>
      <c r="BA82" s="173" t="s">
        <v>698</v>
      </c>
      <c r="BB82" s="60"/>
      <c r="BC82" s="60" t="str">
        <f t="shared" si="4"/>
        <v>C6 - CISTERNA PER TRASPORTO DI LATTE ALIMENTARE</v>
      </c>
      <c r="BD82" s="157"/>
      <c r="BE82" s="173" t="s">
        <v>699</v>
      </c>
      <c r="BF82" s="173" t="s">
        <v>391</v>
      </c>
      <c r="BG82" s="173" t="s">
        <v>700</v>
      </c>
      <c r="BH82" s="173" t="s">
        <v>583</v>
      </c>
      <c r="BI82" s="173" t="s">
        <v>239</v>
      </c>
      <c r="BJ82" s="157"/>
      <c r="BK82" s="290"/>
      <c r="BL82" s="295"/>
      <c r="BM82" s="295"/>
      <c r="BN82" s="120"/>
      <c r="BO82" s="296"/>
      <c r="BP82" s="296"/>
      <c r="BQ82" s="296"/>
      <c r="BR82" s="296"/>
      <c r="BS82" s="296"/>
      <c r="BT82" s="297"/>
      <c r="BU82" s="297"/>
      <c r="BV82" s="297"/>
      <c r="BW82" s="297"/>
      <c r="BX82" s="297"/>
      <c r="BY82" s="120"/>
      <c r="BZ82" s="298"/>
      <c r="CA82" s="298"/>
      <c r="CB82" s="298"/>
      <c r="CC82" s="298"/>
      <c r="CD82" s="298"/>
      <c r="CE82" s="298"/>
      <c r="CF82" s="299"/>
      <c r="CG82" s="299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</row>
    <row r="83" spans="1:112" ht="30" customHeight="1" x14ac:dyDescent="0.25">
      <c r="A83" s="157"/>
      <c r="B83" s="157"/>
      <c r="C83" s="157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73" t="s">
        <v>701</v>
      </c>
      <c r="BA83" s="173" t="s">
        <v>702</v>
      </c>
      <c r="BB83" s="60"/>
      <c r="BC83" s="60" t="str">
        <f t="shared" si="4"/>
        <v>C7 - CISTERNA PER TRASPORTO DI LATTE PER USO INDUSTRIALE</v>
      </c>
      <c r="BD83" s="157"/>
      <c r="BE83" s="173" t="s">
        <v>703</v>
      </c>
      <c r="BF83" s="173" t="s">
        <v>391</v>
      </c>
      <c r="BG83" s="173" t="s">
        <v>704</v>
      </c>
      <c r="BH83" s="173" t="s">
        <v>583</v>
      </c>
      <c r="BI83" s="173" t="s">
        <v>239</v>
      </c>
      <c r="BJ83" s="157"/>
      <c r="BK83" s="290"/>
      <c r="BL83" s="295"/>
      <c r="BM83" s="295"/>
      <c r="BN83" s="120"/>
      <c r="BO83" s="296"/>
      <c r="BP83" s="296"/>
      <c r="BQ83" s="296"/>
      <c r="BR83" s="296"/>
      <c r="BS83" s="296"/>
      <c r="BT83" s="297"/>
      <c r="BU83" s="297"/>
      <c r="BV83" s="297"/>
      <c r="BW83" s="297"/>
      <c r="BX83" s="297"/>
      <c r="BY83" s="120"/>
      <c r="BZ83" s="298"/>
      <c r="CA83" s="298"/>
      <c r="CB83" s="298"/>
      <c r="CC83" s="298"/>
      <c r="CD83" s="298"/>
      <c r="CE83" s="298"/>
      <c r="CF83" s="299"/>
      <c r="CG83" s="299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</row>
    <row r="84" spans="1:112" ht="45" customHeight="1" x14ac:dyDescent="0.25">
      <c r="A84" s="157"/>
      <c r="B84" s="157"/>
      <c r="C84" s="157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73" t="s">
        <v>705</v>
      </c>
      <c r="BA84" s="173" t="s">
        <v>706</v>
      </c>
      <c r="BB84" s="60"/>
      <c r="BC84" s="60" t="str">
        <f t="shared" si="4"/>
        <v>C8 - BETONIERA PER TRASPORTO CALCESTRUZZO DI CEMENTO</v>
      </c>
      <c r="BD84" s="157"/>
      <c r="BE84" s="173" t="s">
        <v>640</v>
      </c>
      <c r="BF84" s="173" t="s">
        <v>391</v>
      </c>
      <c r="BG84" s="173" t="s">
        <v>707</v>
      </c>
      <c r="BH84" s="173" t="s">
        <v>595</v>
      </c>
      <c r="BI84" s="173" t="s">
        <v>239</v>
      </c>
      <c r="BJ84" s="157"/>
      <c r="BK84" s="290"/>
      <c r="BL84" s="295"/>
      <c r="BM84" s="295"/>
      <c r="BN84" s="120"/>
      <c r="BO84" s="296"/>
      <c r="BP84" s="296"/>
      <c r="BQ84" s="296"/>
      <c r="BR84" s="296"/>
      <c r="BS84" s="296"/>
      <c r="BT84" s="297"/>
      <c r="BU84" s="297"/>
      <c r="BV84" s="297"/>
      <c r="BW84" s="297"/>
      <c r="BX84" s="297"/>
      <c r="BY84" s="120"/>
      <c r="BZ84" s="298"/>
      <c r="CA84" s="298"/>
      <c r="CB84" s="298"/>
      <c r="CC84" s="298"/>
      <c r="CD84" s="298"/>
      <c r="CE84" s="298"/>
      <c r="CF84" s="299"/>
      <c r="CG84" s="299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</row>
    <row r="85" spans="1:112" ht="30" x14ac:dyDescent="0.25">
      <c r="A85" s="157"/>
      <c r="B85" s="157"/>
      <c r="C85" s="157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73" t="s">
        <v>708</v>
      </c>
      <c r="BA85" s="173" t="s">
        <v>709</v>
      </c>
      <c r="BB85" s="60"/>
      <c r="BC85" s="60" t="str">
        <f t="shared" si="4"/>
        <v>C9 - CISTERNE VERTICALI PER TRASPORTO PRODOTTI GRANULATI E PULVERULENTI</v>
      </c>
      <c r="BD85" s="157"/>
      <c r="BE85" s="173" t="s">
        <v>710</v>
      </c>
      <c r="BF85" s="173" t="s">
        <v>391</v>
      </c>
      <c r="BG85" s="173" t="s">
        <v>711</v>
      </c>
      <c r="BH85" s="173" t="s">
        <v>595</v>
      </c>
      <c r="BI85" s="173" t="s">
        <v>239</v>
      </c>
      <c r="BJ85" s="157"/>
      <c r="BK85" s="290"/>
      <c r="BL85" s="295"/>
      <c r="BM85" s="295"/>
      <c r="BN85" s="120"/>
      <c r="BO85" s="296"/>
      <c r="BP85" s="296"/>
      <c r="BQ85" s="296"/>
      <c r="BR85" s="296"/>
      <c r="BS85" s="296"/>
      <c r="BT85" s="297"/>
      <c r="BU85" s="297"/>
      <c r="BV85" s="297"/>
      <c r="BW85" s="297"/>
      <c r="BX85" s="297"/>
      <c r="BY85" s="120"/>
      <c r="BZ85" s="298"/>
      <c r="CA85" s="298"/>
      <c r="CB85" s="298"/>
      <c r="CC85" s="298"/>
      <c r="CD85" s="298"/>
      <c r="CE85" s="298"/>
      <c r="CF85" s="299"/>
      <c r="CG85" s="299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</row>
    <row r="86" spans="1:112" x14ac:dyDescent="0.25">
      <c r="A86" s="157"/>
      <c r="B86" s="157"/>
      <c r="C86" s="157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73" t="s">
        <v>712</v>
      </c>
      <c r="BA86" s="173" t="s">
        <v>713</v>
      </c>
      <c r="BB86" s="60"/>
      <c r="BC86" s="60" t="str">
        <f t="shared" si="4"/>
        <v>CA - VEICOLO AD UN PIANO</v>
      </c>
      <c r="BD86" s="157"/>
      <c r="BE86" s="173" t="s">
        <v>714</v>
      </c>
      <c r="BF86" s="173" t="s">
        <v>391</v>
      </c>
      <c r="BG86" s="173" t="s">
        <v>715</v>
      </c>
      <c r="BH86" s="173" t="s">
        <v>595</v>
      </c>
      <c r="BI86" s="173" t="s">
        <v>239</v>
      </c>
      <c r="BJ86" s="157"/>
      <c r="BK86" s="290"/>
      <c r="BL86" s="295"/>
      <c r="BM86" s="295"/>
      <c r="BN86" s="120"/>
      <c r="BO86" s="296"/>
      <c r="BP86" s="296"/>
      <c r="BQ86" s="296"/>
      <c r="BR86" s="296"/>
      <c r="BS86" s="296"/>
      <c r="BT86" s="297"/>
      <c r="BU86" s="297"/>
      <c r="BV86" s="297"/>
      <c r="BW86" s="297"/>
      <c r="BX86" s="297"/>
      <c r="BY86" s="120"/>
      <c r="BZ86" s="298"/>
      <c r="CA86" s="298"/>
      <c r="CB86" s="298"/>
      <c r="CC86" s="298"/>
      <c r="CD86" s="298"/>
      <c r="CE86" s="298"/>
      <c r="CF86" s="299"/>
      <c r="CG86" s="299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</row>
    <row r="87" spans="1:112" ht="81" customHeight="1" x14ac:dyDescent="0.25">
      <c r="A87" s="157"/>
      <c r="B87" s="157"/>
      <c r="C87" s="157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73" t="s">
        <v>716</v>
      </c>
      <c r="BA87" s="173" t="s">
        <v>717</v>
      </c>
      <c r="BB87" s="60"/>
      <c r="BC87" s="60" t="str">
        <f t="shared" si="4"/>
        <v>CB - VEICOLO A DUE PIANI</v>
      </c>
      <c r="BD87" s="157"/>
      <c r="BE87" s="173" t="s">
        <v>718</v>
      </c>
      <c r="BF87" s="173" t="s">
        <v>391</v>
      </c>
      <c r="BG87" s="173" t="s">
        <v>719</v>
      </c>
      <c r="BH87" s="173" t="s">
        <v>595</v>
      </c>
      <c r="BI87" s="173" t="s">
        <v>239</v>
      </c>
      <c r="BJ87" s="157"/>
      <c r="BK87" s="290"/>
      <c r="BL87" s="295"/>
      <c r="BM87" s="295"/>
      <c r="BN87" s="120"/>
      <c r="BO87" s="296"/>
      <c r="BP87" s="296"/>
      <c r="BQ87" s="296"/>
      <c r="BR87" s="296"/>
      <c r="BS87" s="296"/>
      <c r="BT87" s="297"/>
      <c r="BU87" s="297"/>
      <c r="BV87" s="297"/>
      <c r="BW87" s="297"/>
      <c r="BX87" s="297"/>
      <c r="BY87" s="120"/>
      <c r="BZ87" s="298"/>
      <c r="CA87" s="298"/>
      <c r="CB87" s="298"/>
      <c r="CC87" s="298"/>
      <c r="CD87" s="298"/>
      <c r="CE87" s="298"/>
      <c r="CF87" s="299"/>
      <c r="CG87" s="299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</row>
    <row r="88" spans="1:112" ht="60" customHeight="1" x14ac:dyDescent="0.25">
      <c r="A88" s="157"/>
      <c r="B88" s="157"/>
      <c r="C88" s="157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73" t="s">
        <v>720</v>
      </c>
      <c r="BA88" s="173" t="s">
        <v>721</v>
      </c>
      <c r="BB88" s="60"/>
      <c r="BC88" s="60" t="str">
        <f t="shared" si="4"/>
        <v>CC - AUTOSNODATO A UN PIANO</v>
      </c>
      <c r="BD88" s="157"/>
      <c r="BE88" s="173" t="s">
        <v>722</v>
      </c>
      <c r="BF88" s="173" t="s">
        <v>391</v>
      </c>
      <c r="BG88" s="173" t="s">
        <v>723</v>
      </c>
      <c r="BH88" s="173" t="s">
        <v>595</v>
      </c>
      <c r="BI88" s="173" t="s">
        <v>239</v>
      </c>
      <c r="BJ88" s="157"/>
      <c r="BK88" s="290"/>
      <c r="BL88" s="295"/>
      <c r="BM88" s="295"/>
      <c r="BN88" s="120"/>
      <c r="BO88" s="296"/>
      <c r="BP88" s="296"/>
      <c r="BQ88" s="296"/>
      <c r="BR88" s="296"/>
      <c r="BS88" s="296"/>
      <c r="BT88" s="297"/>
      <c r="BU88" s="297"/>
      <c r="BV88" s="297"/>
      <c r="BW88" s="297"/>
      <c r="BX88" s="297"/>
      <c r="BY88" s="120"/>
      <c r="BZ88" s="298"/>
      <c r="CA88" s="298"/>
      <c r="CB88" s="298"/>
      <c r="CC88" s="298"/>
      <c r="CD88" s="298"/>
      <c r="CE88" s="298"/>
      <c r="CF88" s="299"/>
      <c r="CG88" s="299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</row>
    <row r="89" spans="1:112" x14ac:dyDescent="0.25">
      <c r="A89" s="157"/>
      <c r="B89" s="157"/>
      <c r="C89" s="157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73" t="s">
        <v>661</v>
      </c>
      <c r="BA89" s="173" t="s">
        <v>724</v>
      </c>
      <c r="BB89" s="60"/>
      <c r="BC89" s="60" t="str">
        <f t="shared" si="4"/>
        <v>CD - AUTOARTICOLATO A DUE PIANI</v>
      </c>
      <c r="BD89" s="157"/>
      <c r="BE89" s="173" t="s">
        <v>725</v>
      </c>
      <c r="BF89" s="173" t="s">
        <v>391</v>
      </c>
      <c r="BG89" s="173" t="s">
        <v>726</v>
      </c>
      <c r="BH89" s="173" t="s">
        <v>595</v>
      </c>
      <c r="BI89" s="173" t="s">
        <v>239</v>
      </c>
      <c r="BJ89" s="157"/>
      <c r="BK89" s="290"/>
      <c r="BL89" s="295"/>
      <c r="BM89" s="295"/>
      <c r="BN89" s="120"/>
      <c r="BO89" s="296"/>
      <c r="BP89" s="296"/>
      <c r="BQ89" s="296"/>
      <c r="BR89" s="296"/>
      <c r="BS89" s="296"/>
      <c r="BT89" s="297"/>
      <c r="BU89" s="297"/>
      <c r="BV89" s="297"/>
      <c r="BW89" s="297"/>
      <c r="BX89" s="297"/>
      <c r="BY89" s="120"/>
      <c r="BZ89" s="298"/>
      <c r="CA89" s="298"/>
      <c r="CB89" s="298"/>
      <c r="CC89" s="298"/>
      <c r="CD89" s="298"/>
      <c r="CE89" s="298"/>
      <c r="CF89" s="299"/>
      <c r="CG89" s="299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</row>
    <row r="90" spans="1:112" ht="60" customHeight="1" x14ac:dyDescent="0.25">
      <c r="A90" s="157"/>
      <c r="B90" s="157"/>
      <c r="C90" s="157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73" t="s">
        <v>673</v>
      </c>
      <c r="BA90" s="173" t="s">
        <v>727</v>
      </c>
      <c r="BB90" s="60"/>
      <c r="BC90" s="60" t="str">
        <f t="shared" si="4"/>
        <v>CE - VEICOLO AD UN PIANO E PIANALE RIBASSATO</v>
      </c>
      <c r="BD90" s="157"/>
      <c r="BE90" s="173" t="s">
        <v>728</v>
      </c>
      <c r="BF90" s="173" t="s">
        <v>391</v>
      </c>
      <c r="BG90" s="173" t="s">
        <v>729</v>
      </c>
      <c r="BH90" s="173"/>
      <c r="BI90" s="173" t="s">
        <v>239</v>
      </c>
      <c r="BJ90" s="157"/>
      <c r="BK90" s="290"/>
      <c r="BL90" s="295"/>
      <c r="BM90" s="295"/>
      <c r="BN90" s="120"/>
      <c r="BO90" s="296"/>
      <c r="BP90" s="296"/>
      <c r="BQ90" s="296"/>
      <c r="BR90" s="296"/>
      <c r="BS90" s="296"/>
      <c r="BT90" s="297"/>
      <c r="BU90" s="297"/>
      <c r="BV90" s="297"/>
      <c r="BW90" s="297"/>
      <c r="BX90" s="297"/>
      <c r="BY90" s="120"/>
      <c r="BZ90" s="298"/>
      <c r="CA90" s="298"/>
      <c r="CB90" s="298"/>
      <c r="CC90" s="298"/>
      <c r="CD90" s="298"/>
      <c r="CE90" s="298"/>
      <c r="CF90" s="299"/>
      <c r="CG90" s="299"/>
      <c r="CH90" s="157"/>
      <c r="CI90" s="157"/>
      <c r="CJ90" s="157"/>
      <c r="CK90" s="157"/>
      <c r="CL90" s="157"/>
      <c r="CM90" s="157"/>
      <c r="CN90" s="157"/>
      <c r="CO90" s="157"/>
      <c r="CP90" s="157"/>
      <c r="CQ90" s="157"/>
      <c r="CR90" s="157"/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</row>
    <row r="91" spans="1:112" ht="135" customHeight="1" x14ac:dyDescent="0.25">
      <c r="A91" s="157"/>
      <c r="B91" s="157"/>
      <c r="C91" s="157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73" t="s">
        <v>730</v>
      </c>
      <c r="BA91" s="173" t="s">
        <v>731</v>
      </c>
      <c r="BB91" s="60"/>
      <c r="BC91" s="60" t="str">
        <f t="shared" ref="BC91:BC154" si="12">CONCATENATE(AZ91," - ",BA91)</f>
        <v>CF - VEICOLO A DUE PIANI E PIANALE RIBASSATO</v>
      </c>
      <c r="BD91" s="157"/>
      <c r="BE91" s="173" t="s">
        <v>732</v>
      </c>
      <c r="BF91" s="173" t="s">
        <v>391</v>
      </c>
      <c r="BG91" s="173" t="s">
        <v>733</v>
      </c>
      <c r="BH91" s="173"/>
      <c r="BI91" s="173" t="s">
        <v>239</v>
      </c>
      <c r="BJ91" s="157"/>
      <c r="BK91" s="290"/>
      <c r="BL91" s="295"/>
      <c r="BM91" s="295"/>
      <c r="BN91" s="120"/>
      <c r="BO91" s="296"/>
      <c r="BP91" s="296"/>
      <c r="BQ91" s="296"/>
      <c r="BR91" s="296"/>
      <c r="BS91" s="296"/>
      <c r="BT91" s="297"/>
      <c r="BU91" s="297"/>
      <c r="BV91" s="297"/>
      <c r="BW91" s="297"/>
      <c r="BX91" s="297"/>
      <c r="BY91" s="120"/>
      <c r="BZ91" s="298"/>
      <c r="CA91" s="298"/>
      <c r="CB91" s="298"/>
      <c r="CC91" s="298"/>
      <c r="CD91" s="298"/>
      <c r="CE91" s="298"/>
      <c r="CF91" s="299"/>
      <c r="CG91" s="299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  <c r="DG91" s="157"/>
      <c r="DH91" s="157"/>
    </row>
    <row r="92" spans="1:112" ht="165" customHeight="1" x14ac:dyDescent="0.25">
      <c r="A92" s="157"/>
      <c r="B92" s="157"/>
      <c r="C92" s="157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73" t="s">
        <v>734</v>
      </c>
      <c r="BA92" s="173" t="s">
        <v>735</v>
      </c>
      <c r="BB92" s="60"/>
      <c r="BC92" s="60" t="str">
        <f t="shared" si="12"/>
        <v>CG - AUTOSNODATO AD UN PIANO E PIANALE RIBASSATO</v>
      </c>
      <c r="BD92" s="157"/>
      <c r="BE92" s="173" t="s">
        <v>736</v>
      </c>
      <c r="BF92" s="173" t="s">
        <v>391</v>
      </c>
      <c r="BG92" s="173" t="s">
        <v>737</v>
      </c>
      <c r="BH92" s="173"/>
      <c r="BI92" s="173" t="s">
        <v>239</v>
      </c>
      <c r="BJ92" s="157"/>
      <c r="BK92" s="290"/>
      <c r="BL92" s="295"/>
      <c r="BM92" s="295"/>
      <c r="BN92" s="120"/>
      <c r="BO92" s="296"/>
      <c r="BP92" s="296"/>
      <c r="BQ92" s="296"/>
      <c r="BR92" s="296"/>
      <c r="BS92" s="296"/>
      <c r="BT92" s="297"/>
      <c r="BU92" s="297"/>
      <c r="BV92" s="297"/>
      <c r="BW92" s="297"/>
      <c r="BX92" s="297"/>
      <c r="BY92" s="120"/>
      <c r="BZ92" s="298"/>
      <c r="CA92" s="298"/>
      <c r="CB92" s="298"/>
      <c r="CC92" s="298"/>
      <c r="CD92" s="298"/>
      <c r="CE92" s="298"/>
      <c r="CF92" s="299"/>
      <c r="CG92" s="299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</row>
    <row r="93" spans="1:112" ht="75" customHeight="1" x14ac:dyDescent="0.25">
      <c r="A93" s="157"/>
      <c r="B93" s="157"/>
      <c r="C93" s="157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73" t="s">
        <v>738</v>
      </c>
      <c r="BA93" s="173" t="s">
        <v>739</v>
      </c>
      <c r="BB93" s="60"/>
      <c r="BC93" s="60" t="str">
        <f t="shared" si="12"/>
        <v>CH - AUTOSNODATO A DUE PIANI E PIANALE RIBASSATO</v>
      </c>
      <c r="BD93" s="157"/>
      <c r="BE93" s="173" t="s">
        <v>308</v>
      </c>
      <c r="BF93" s="173" t="s">
        <v>740</v>
      </c>
      <c r="BG93" s="173" t="s">
        <v>741</v>
      </c>
      <c r="BH93" s="173" t="s">
        <v>742</v>
      </c>
      <c r="BI93" s="173" t="s">
        <v>241</v>
      </c>
      <c r="BJ93" s="157"/>
      <c r="BK93" s="290"/>
      <c r="BL93" s="295"/>
      <c r="BM93" s="295"/>
      <c r="BN93" s="120"/>
      <c r="BO93" s="296"/>
      <c r="BP93" s="296"/>
      <c r="BQ93" s="296"/>
      <c r="BR93" s="296"/>
      <c r="BS93" s="296"/>
      <c r="BT93" s="297"/>
      <c r="BU93" s="297"/>
      <c r="BV93" s="297"/>
      <c r="BW93" s="297"/>
      <c r="BX93" s="297"/>
      <c r="BY93" s="120"/>
      <c r="BZ93" s="298"/>
      <c r="CA93" s="298"/>
      <c r="CB93" s="298"/>
      <c r="CC93" s="298"/>
      <c r="CD93" s="298"/>
      <c r="CE93" s="298"/>
      <c r="CF93" s="299"/>
      <c r="CG93" s="299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</row>
    <row r="94" spans="1:112" x14ac:dyDescent="0.25">
      <c r="A94" s="157"/>
      <c r="B94" s="157"/>
      <c r="C94" s="157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73" t="s">
        <v>743</v>
      </c>
      <c r="BA94" s="173" t="s">
        <v>744</v>
      </c>
      <c r="BB94" s="60"/>
      <c r="BC94" s="60" t="str">
        <f t="shared" si="12"/>
        <v>CI - VEICOLO A CIELO APERTO AD UN PIANO</v>
      </c>
      <c r="BD94" s="157"/>
      <c r="BE94" s="173" t="s">
        <v>348</v>
      </c>
      <c r="BF94" s="173" t="s">
        <v>740</v>
      </c>
      <c r="BG94" s="173" t="s">
        <v>745</v>
      </c>
      <c r="BH94" s="173" t="s">
        <v>746</v>
      </c>
      <c r="BI94" s="173" t="s">
        <v>239</v>
      </c>
      <c r="BJ94" s="157"/>
      <c r="BK94" s="290"/>
      <c r="BL94" s="295"/>
      <c r="BM94" s="295"/>
      <c r="BN94" s="120"/>
      <c r="BO94" s="296"/>
      <c r="BP94" s="296"/>
      <c r="BQ94" s="296"/>
      <c r="BR94" s="296"/>
      <c r="BS94" s="296"/>
      <c r="BT94" s="297"/>
      <c r="BU94" s="297"/>
      <c r="BV94" s="297"/>
      <c r="BW94" s="297"/>
      <c r="BX94" s="297"/>
      <c r="BY94" s="120"/>
      <c r="BZ94" s="298"/>
      <c r="CA94" s="298"/>
      <c r="CB94" s="298"/>
      <c r="CC94" s="298"/>
      <c r="CD94" s="298"/>
      <c r="CE94" s="298"/>
      <c r="CF94" s="299"/>
      <c r="CG94" s="299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</row>
    <row r="95" spans="1:112" ht="45" customHeight="1" x14ac:dyDescent="0.25">
      <c r="A95" s="157"/>
      <c r="B95" s="157"/>
      <c r="C95" s="157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73" t="s">
        <v>747</v>
      </c>
      <c r="BA95" s="173" t="s">
        <v>748</v>
      </c>
      <c r="BB95" s="60"/>
      <c r="BC95" s="60" t="str">
        <f t="shared" si="12"/>
        <v>CJ - VEICOLO A CIELO APERTO A DUE PIANI</v>
      </c>
      <c r="BD95" s="157"/>
      <c r="BE95" s="173" t="s">
        <v>241</v>
      </c>
      <c r="BF95" s="173" t="s">
        <v>740</v>
      </c>
      <c r="BG95" s="173" t="s">
        <v>745</v>
      </c>
      <c r="BH95" s="173" t="s">
        <v>746</v>
      </c>
      <c r="BI95" s="173" t="s">
        <v>239</v>
      </c>
      <c r="BJ95" s="157"/>
      <c r="BK95" s="290"/>
      <c r="BL95" s="295"/>
      <c r="BM95" s="295"/>
      <c r="BN95" s="120"/>
      <c r="BO95" s="296"/>
      <c r="BP95" s="296"/>
      <c r="BQ95" s="296"/>
      <c r="BR95" s="296"/>
      <c r="BS95" s="296"/>
      <c r="BT95" s="297"/>
      <c r="BU95" s="297"/>
      <c r="BV95" s="297"/>
      <c r="BW95" s="297"/>
      <c r="BX95" s="297"/>
      <c r="BY95" s="120"/>
      <c r="BZ95" s="298"/>
      <c r="CA95" s="298"/>
      <c r="CB95" s="298"/>
      <c r="CC95" s="298"/>
      <c r="CD95" s="298"/>
      <c r="CE95" s="298"/>
      <c r="CF95" s="299"/>
      <c r="CG95" s="299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</row>
    <row r="96" spans="1:112" ht="30" customHeight="1" x14ac:dyDescent="0.25">
      <c r="A96" s="157"/>
      <c r="B96" s="157"/>
      <c r="C96" s="157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73" t="s">
        <v>749</v>
      </c>
      <c r="BA96" s="173" t="s">
        <v>750</v>
      </c>
      <c r="BB96" s="60"/>
      <c r="BC96" s="60" t="str">
        <f t="shared" si="12"/>
        <v>CX - TELAIO PER AUTOBUS</v>
      </c>
      <c r="BD96" s="157"/>
      <c r="BE96" s="173" t="s">
        <v>751</v>
      </c>
      <c r="BF96" s="173" t="s">
        <v>740</v>
      </c>
      <c r="BG96" s="173" t="s">
        <v>752</v>
      </c>
      <c r="BH96" s="173" t="s">
        <v>746</v>
      </c>
      <c r="BI96" s="173" t="s">
        <v>239</v>
      </c>
      <c r="BJ96" s="157"/>
      <c r="BK96" s="290"/>
      <c r="BL96" s="295"/>
      <c r="BM96" s="295"/>
      <c r="BN96" s="120"/>
      <c r="BO96" s="296"/>
      <c r="BP96" s="296"/>
      <c r="BQ96" s="296"/>
      <c r="BR96" s="296"/>
      <c r="BS96" s="296"/>
      <c r="BT96" s="297"/>
      <c r="BU96" s="297"/>
      <c r="BV96" s="297"/>
      <c r="BW96" s="297"/>
      <c r="BX96" s="297"/>
      <c r="BY96" s="120"/>
      <c r="BZ96" s="298"/>
      <c r="CA96" s="298"/>
      <c r="CB96" s="298"/>
      <c r="CC96" s="298"/>
      <c r="CD96" s="298"/>
      <c r="CE96" s="298"/>
      <c r="CF96" s="299"/>
      <c r="CG96" s="299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57"/>
      <c r="DE96" s="157"/>
      <c r="DF96" s="157"/>
      <c r="DG96" s="157"/>
      <c r="DH96" s="157"/>
    </row>
    <row r="97" spans="1:112" ht="90" customHeight="1" x14ac:dyDescent="0.25">
      <c r="A97" s="157"/>
      <c r="B97" s="157"/>
      <c r="C97" s="157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73" t="s">
        <v>753</v>
      </c>
      <c r="BA97" s="173" t="s">
        <v>754</v>
      </c>
      <c r="BB97" s="60"/>
      <c r="BC97" s="60" t="str">
        <f t="shared" si="12"/>
        <v>DA - SEMIRIMORCHIO</v>
      </c>
      <c r="BD97" s="157"/>
      <c r="BE97" s="173" t="s">
        <v>755</v>
      </c>
      <c r="BF97" s="173" t="s">
        <v>740</v>
      </c>
      <c r="BG97" s="173" t="s">
        <v>756</v>
      </c>
      <c r="BH97" s="173" t="s">
        <v>746</v>
      </c>
      <c r="BI97" s="173" t="s">
        <v>239</v>
      </c>
      <c r="BJ97" s="157"/>
      <c r="BK97" s="290"/>
      <c r="BL97" s="295"/>
      <c r="BM97" s="295"/>
      <c r="BN97" s="120"/>
      <c r="BO97" s="296"/>
      <c r="BP97" s="296"/>
      <c r="BQ97" s="296"/>
      <c r="BR97" s="296"/>
      <c r="BS97" s="296"/>
      <c r="BT97" s="297"/>
      <c r="BU97" s="297"/>
      <c r="BV97" s="297"/>
      <c r="BW97" s="297"/>
      <c r="BX97" s="297"/>
      <c r="BY97" s="120"/>
      <c r="BZ97" s="298"/>
      <c r="CA97" s="298"/>
      <c r="CB97" s="298"/>
      <c r="CC97" s="298"/>
      <c r="CD97" s="298"/>
      <c r="CE97" s="298"/>
      <c r="CF97" s="299"/>
      <c r="CG97" s="299"/>
      <c r="CH97" s="157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7"/>
      <c r="CT97" s="157"/>
      <c r="CU97" s="157"/>
      <c r="CV97" s="157"/>
      <c r="CW97" s="157"/>
      <c r="CX97" s="157"/>
      <c r="CY97" s="157"/>
      <c r="CZ97" s="157"/>
      <c r="DA97" s="157"/>
      <c r="DB97" s="157"/>
      <c r="DC97" s="157"/>
      <c r="DD97" s="157"/>
      <c r="DE97" s="157"/>
      <c r="DF97" s="157"/>
      <c r="DG97" s="157"/>
      <c r="DH97" s="157"/>
    </row>
    <row r="98" spans="1:112" ht="60" customHeight="1" x14ac:dyDescent="0.25">
      <c r="A98" s="157"/>
      <c r="B98" s="157"/>
      <c r="C98" s="157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73" t="s">
        <v>115</v>
      </c>
      <c r="BA98" s="173" t="s">
        <v>757</v>
      </c>
      <c r="BB98" s="60"/>
      <c r="BC98" s="60" t="str">
        <f t="shared" si="12"/>
        <v>DB - RIMORCHIO A TIMONE</v>
      </c>
      <c r="BD98" s="157"/>
      <c r="BE98" s="173" t="s">
        <v>368</v>
      </c>
      <c r="BF98" s="173" t="s">
        <v>740</v>
      </c>
      <c r="BG98" s="173" t="s">
        <v>758</v>
      </c>
      <c r="BH98" s="173" t="s">
        <v>759</v>
      </c>
      <c r="BI98" s="173" t="s">
        <v>241</v>
      </c>
      <c r="BJ98" s="157"/>
      <c r="BK98" s="290"/>
      <c r="BL98" s="295"/>
      <c r="BM98" s="295"/>
      <c r="BN98" s="120"/>
      <c r="BO98" s="296"/>
      <c r="BP98" s="296"/>
      <c r="BQ98" s="296"/>
      <c r="BR98" s="296"/>
      <c r="BS98" s="296"/>
      <c r="BT98" s="297"/>
      <c r="BU98" s="297"/>
      <c r="BV98" s="297"/>
      <c r="BW98" s="297"/>
      <c r="BX98" s="297"/>
      <c r="BY98" s="120"/>
      <c r="BZ98" s="298"/>
      <c r="CA98" s="298"/>
      <c r="CB98" s="298"/>
      <c r="CC98" s="298"/>
      <c r="CD98" s="298"/>
      <c r="CE98" s="298"/>
      <c r="CF98" s="299"/>
      <c r="CG98" s="299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</row>
    <row r="99" spans="1:112" x14ac:dyDescent="0.25">
      <c r="A99" s="157"/>
      <c r="B99" s="157"/>
      <c r="C99" s="157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73" t="s">
        <v>760</v>
      </c>
      <c r="BA99" s="173" t="s">
        <v>761</v>
      </c>
      <c r="BB99" s="60"/>
      <c r="BC99" s="60" t="str">
        <f t="shared" si="12"/>
        <v>DC - RIMORCHIO AD ASSE CENTRALE</v>
      </c>
      <c r="BD99" s="157"/>
      <c r="BE99" s="173" t="s">
        <v>762</v>
      </c>
      <c r="BF99" s="173" t="s">
        <v>740</v>
      </c>
      <c r="BG99" s="173" t="s">
        <v>763</v>
      </c>
      <c r="BH99" s="173" t="s">
        <v>759</v>
      </c>
      <c r="BI99" s="173" t="s">
        <v>241</v>
      </c>
      <c r="BJ99" s="157"/>
      <c r="BK99" s="290"/>
      <c r="BL99" s="303"/>
      <c r="BM99" s="295"/>
      <c r="BN99" s="120"/>
      <c r="BO99" s="296"/>
      <c r="BP99" s="296"/>
      <c r="BQ99" s="296"/>
      <c r="BR99" s="296"/>
      <c r="BS99" s="296"/>
      <c r="BT99" s="297"/>
      <c r="BU99" s="297"/>
      <c r="BV99" s="297"/>
      <c r="BW99" s="297"/>
      <c r="BX99" s="297"/>
      <c r="BY99" s="120"/>
      <c r="BZ99" s="298"/>
      <c r="CA99" s="298"/>
      <c r="CB99" s="298"/>
      <c r="CC99" s="298"/>
      <c r="CD99" s="298"/>
      <c r="CE99" s="298"/>
      <c r="CF99" s="299"/>
      <c r="CG99" s="299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</row>
    <row r="100" spans="1:112" ht="30" customHeight="1" x14ac:dyDescent="0.25">
      <c r="A100" s="157"/>
      <c r="B100" s="157"/>
      <c r="C100" s="157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73" t="s">
        <v>764</v>
      </c>
      <c r="BA100" s="173" t="s">
        <v>765</v>
      </c>
      <c r="BB100" s="60"/>
      <c r="BC100" s="60" t="str">
        <f t="shared" si="12"/>
        <v>EW - VEDERE ANNOTAZIONI VEICOLO ECCEZIONALE</v>
      </c>
      <c r="BD100" s="157"/>
      <c r="BE100" s="173" t="s">
        <v>766</v>
      </c>
      <c r="BF100" s="173" t="s">
        <v>740</v>
      </c>
      <c r="BG100" s="173" t="s">
        <v>767</v>
      </c>
      <c r="BH100" s="173" t="s">
        <v>759</v>
      </c>
      <c r="BI100" s="173" t="s">
        <v>241</v>
      </c>
      <c r="BJ100" s="157"/>
      <c r="BK100" s="290"/>
      <c r="BL100" s="295"/>
      <c r="BM100" s="295"/>
      <c r="BN100" s="120"/>
      <c r="BO100" s="296"/>
      <c r="BP100" s="296"/>
      <c r="BQ100" s="296"/>
      <c r="BR100" s="296"/>
      <c r="BS100" s="296"/>
      <c r="BT100" s="297"/>
      <c r="BU100" s="297"/>
      <c r="BV100" s="297"/>
      <c r="BW100" s="297"/>
      <c r="BX100" s="297"/>
      <c r="BY100" s="120"/>
      <c r="BZ100" s="298"/>
      <c r="CA100" s="298"/>
      <c r="CB100" s="298"/>
      <c r="CC100" s="298"/>
      <c r="CD100" s="298"/>
      <c r="CE100" s="298"/>
      <c r="CF100" s="299"/>
      <c r="CG100" s="299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</row>
    <row r="101" spans="1:112" ht="30" customHeight="1" x14ac:dyDescent="0.25">
      <c r="A101" s="157"/>
      <c r="B101" s="157"/>
      <c r="C101" s="157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73" t="s">
        <v>768</v>
      </c>
      <c r="BA101" s="173" t="s">
        <v>765</v>
      </c>
      <c r="BB101" s="60"/>
      <c r="BC101" s="60" t="str">
        <f t="shared" si="12"/>
        <v>EY - VEDERE ANNOTAZIONI VEICOLO ECCEZIONALE</v>
      </c>
      <c r="BD101" s="157"/>
      <c r="BE101" s="173" t="s">
        <v>769</v>
      </c>
      <c r="BF101" s="173" t="s">
        <v>740</v>
      </c>
      <c r="BG101" s="173" t="s">
        <v>770</v>
      </c>
      <c r="BH101" s="173" t="s">
        <v>617</v>
      </c>
      <c r="BI101" s="173" t="s">
        <v>210</v>
      </c>
      <c r="BJ101" s="157"/>
      <c r="BK101" s="290"/>
      <c r="BL101" s="295"/>
      <c r="BM101" s="295"/>
      <c r="BN101" s="120"/>
      <c r="BO101" s="296"/>
      <c r="BP101" s="296"/>
      <c r="BQ101" s="296"/>
      <c r="BR101" s="296"/>
      <c r="BS101" s="296"/>
      <c r="BT101" s="297"/>
      <c r="BU101" s="297"/>
      <c r="BV101" s="297"/>
      <c r="BW101" s="297"/>
      <c r="BX101" s="297"/>
      <c r="BY101" s="120"/>
      <c r="BZ101" s="298"/>
      <c r="CA101" s="298"/>
      <c r="CB101" s="298"/>
      <c r="CC101" s="298"/>
      <c r="CD101" s="298"/>
      <c r="CE101" s="298"/>
      <c r="CF101" s="299"/>
      <c r="CG101" s="299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</row>
    <row r="102" spans="1:112" ht="150" customHeight="1" x14ac:dyDescent="0.25">
      <c r="A102" s="157"/>
      <c r="B102" s="157"/>
      <c r="C102" s="157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73" t="s">
        <v>771</v>
      </c>
      <c r="BA102" s="173" t="s">
        <v>765</v>
      </c>
      <c r="BB102" s="60"/>
      <c r="BC102" s="60" t="str">
        <f t="shared" si="12"/>
        <v>EZ - VEDERE ANNOTAZIONI VEICOLO ECCEZIONALE</v>
      </c>
      <c r="BD102" s="157"/>
      <c r="BE102" s="173" t="s">
        <v>772</v>
      </c>
      <c r="BF102" s="173" t="s">
        <v>740</v>
      </c>
      <c r="BG102" s="173" t="s">
        <v>773</v>
      </c>
      <c r="BH102" s="173" t="s">
        <v>617</v>
      </c>
      <c r="BI102" s="173" t="s">
        <v>210</v>
      </c>
      <c r="BJ102" s="157"/>
      <c r="BK102" s="290"/>
      <c r="BL102" s="295"/>
      <c r="BM102" s="295"/>
      <c r="BN102" s="120"/>
      <c r="BO102" s="296"/>
      <c r="BP102" s="296"/>
      <c r="BQ102" s="296"/>
      <c r="BR102" s="296"/>
      <c r="BS102" s="296"/>
      <c r="BT102" s="297"/>
      <c r="BU102" s="297"/>
      <c r="BV102" s="297"/>
      <c r="BW102" s="297"/>
      <c r="BX102" s="297"/>
      <c r="BY102" s="120"/>
      <c r="BZ102" s="298"/>
      <c r="CA102" s="298"/>
      <c r="CB102" s="298"/>
      <c r="CC102" s="298"/>
      <c r="CD102" s="298"/>
      <c r="CE102" s="298"/>
      <c r="CF102" s="299"/>
      <c r="CG102" s="299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</row>
    <row r="103" spans="1:112" x14ac:dyDescent="0.25">
      <c r="A103" s="157"/>
      <c r="B103" s="157"/>
      <c r="C103" s="157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73" t="s">
        <v>774</v>
      </c>
      <c r="BA103" s="173" t="s">
        <v>775</v>
      </c>
      <c r="BB103" s="60"/>
      <c r="BC103" s="60" t="str">
        <f t="shared" si="12"/>
        <v>F0 - FURGONE</v>
      </c>
      <c r="BD103" s="157"/>
      <c r="BE103" s="173" t="s">
        <v>553</v>
      </c>
      <c r="BF103" s="173" t="s">
        <v>740</v>
      </c>
      <c r="BG103" s="173" t="s">
        <v>776</v>
      </c>
      <c r="BH103" s="173" t="s">
        <v>746</v>
      </c>
      <c r="BI103" s="173" t="s">
        <v>239</v>
      </c>
      <c r="BJ103" s="157"/>
      <c r="BK103" s="290"/>
      <c r="BL103" s="295"/>
      <c r="BM103" s="295"/>
      <c r="BN103" s="120"/>
      <c r="BO103" s="296"/>
      <c r="BP103" s="296"/>
      <c r="BQ103" s="296"/>
      <c r="BR103" s="296"/>
      <c r="BS103" s="296"/>
      <c r="BT103" s="297"/>
      <c r="BU103" s="297"/>
      <c r="BV103" s="297"/>
      <c r="BW103" s="297"/>
      <c r="BX103" s="297"/>
      <c r="BY103" s="120"/>
      <c r="BZ103" s="298"/>
      <c r="CA103" s="298"/>
      <c r="CB103" s="298"/>
      <c r="CC103" s="298"/>
      <c r="CD103" s="298"/>
      <c r="CE103" s="298"/>
      <c r="CF103" s="299"/>
      <c r="CG103" s="299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</row>
    <row r="104" spans="1:112" x14ac:dyDescent="0.25">
      <c r="A104" s="157"/>
      <c r="B104" s="157"/>
      <c r="C104" s="157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73" t="s">
        <v>777</v>
      </c>
      <c r="BA104" s="173" t="s">
        <v>778</v>
      </c>
      <c r="BB104" s="60"/>
      <c r="BC104" s="60" t="str">
        <f t="shared" si="12"/>
        <v>F1 - FURGONE RIBALTABILE</v>
      </c>
      <c r="BD104" s="157"/>
      <c r="BE104" s="173" t="s">
        <v>779</v>
      </c>
      <c r="BF104" s="173" t="s">
        <v>740</v>
      </c>
      <c r="BG104" s="173" t="s">
        <v>780</v>
      </c>
      <c r="BH104" s="173" t="s">
        <v>746</v>
      </c>
      <c r="BI104" s="173" t="s">
        <v>239</v>
      </c>
      <c r="BJ104" s="157"/>
      <c r="BK104" s="290"/>
      <c r="BL104" s="295"/>
      <c r="BM104" s="295"/>
      <c r="BN104" s="120"/>
      <c r="BO104" s="296"/>
      <c r="BP104" s="296"/>
      <c r="BQ104" s="296"/>
      <c r="BR104" s="296"/>
      <c r="BS104" s="296"/>
      <c r="BT104" s="297"/>
      <c r="BU104" s="297"/>
      <c r="BV104" s="297"/>
      <c r="BW104" s="297"/>
      <c r="BX104" s="297"/>
      <c r="BY104" s="120"/>
      <c r="BZ104" s="298"/>
      <c r="CA104" s="298"/>
      <c r="CB104" s="298"/>
      <c r="CC104" s="298"/>
      <c r="CD104" s="298"/>
      <c r="CE104" s="298"/>
      <c r="CF104" s="299"/>
      <c r="CG104" s="299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</row>
    <row r="105" spans="1:112" ht="120" customHeight="1" x14ac:dyDescent="0.25">
      <c r="A105" s="157"/>
      <c r="B105" s="157"/>
      <c r="C105" s="157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73" t="s">
        <v>781</v>
      </c>
      <c r="BA105" s="173" t="s">
        <v>782</v>
      </c>
      <c r="BB105" s="60"/>
      <c r="BC105" s="60" t="str">
        <f t="shared" si="12"/>
        <v>F2 - FURGONE CON SPONDA POSTERIORE CARICATRICE</v>
      </c>
      <c r="BD105" s="157"/>
      <c r="BE105" s="173" t="s">
        <v>783</v>
      </c>
      <c r="BF105" s="173" t="s">
        <v>740</v>
      </c>
      <c r="BG105" s="173" t="s">
        <v>784</v>
      </c>
      <c r="BH105" s="173" t="s">
        <v>746</v>
      </c>
      <c r="BI105" s="173" t="s">
        <v>239</v>
      </c>
      <c r="BJ105" s="157"/>
      <c r="BK105" s="290"/>
      <c r="BL105" s="295"/>
      <c r="BM105" s="295"/>
      <c r="BN105" s="120"/>
      <c r="BO105" s="296"/>
      <c r="BP105" s="296"/>
      <c r="BQ105" s="296"/>
      <c r="BR105" s="296"/>
      <c r="BS105" s="296"/>
      <c r="BT105" s="297"/>
      <c r="BU105" s="297"/>
      <c r="BV105" s="297"/>
      <c r="BW105" s="297"/>
      <c r="BX105" s="297"/>
      <c r="BY105" s="120"/>
      <c r="BZ105" s="298"/>
      <c r="CA105" s="298"/>
      <c r="CB105" s="298"/>
      <c r="CC105" s="298"/>
      <c r="CD105" s="298"/>
      <c r="CE105" s="298"/>
      <c r="CF105" s="299"/>
      <c r="CG105" s="299"/>
      <c r="CH105" s="157"/>
      <c r="CI105" s="157"/>
      <c r="CJ105" s="157"/>
      <c r="CK105" s="157"/>
      <c r="CL105" s="157"/>
      <c r="CM105" s="157"/>
      <c r="CN105" s="157"/>
      <c r="CO105" s="157"/>
      <c r="CP105" s="157"/>
      <c r="CQ105" s="157"/>
      <c r="CR105" s="157"/>
      <c r="CS105" s="157"/>
      <c r="CT105" s="157"/>
      <c r="CU105" s="157"/>
      <c r="CV105" s="157"/>
      <c r="CW105" s="157"/>
      <c r="CX105" s="157"/>
      <c r="CY105" s="157"/>
      <c r="CZ105" s="157"/>
      <c r="DA105" s="157"/>
      <c r="DB105" s="157"/>
      <c r="DC105" s="157"/>
      <c r="DD105" s="157"/>
      <c r="DE105" s="157"/>
      <c r="DF105" s="157"/>
      <c r="DG105" s="157"/>
      <c r="DH105" s="157"/>
    </row>
    <row r="106" spans="1:112" ht="120" customHeight="1" x14ac:dyDescent="0.25">
      <c r="A106" s="157"/>
      <c r="B106" s="157"/>
      <c r="C106" s="157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73" t="s">
        <v>785</v>
      </c>
      <c r="BA106" s="173" t="s">
        <v>786</v>
      </c>
      <c r="BB106" s="60"/>
      <c r="BC106" s="60" t="str">
        <f t="shared" si="12"/>
        <v>F3 - FURGONE ISOTERMICO CON GRUPPO FRIGORIFERO</v>
      </c>
      <c r="BD106" s="157"/>
      <c r="BE106" s="173" t="s">
        <v>730</v>
      </c>
      <c r="BF106" s="173" t="s">
        <v>740</v>
      </c>
      <c r="BG106" s="173" t="s">
        <v>787</v>
      </c>
      <c r="BH106" s="173" t="s">
        <v>746</v>
      </c>
      <c r="BI106" s="173" t="s">
        <v>239</v>
      </c>
      <c r="BJ106" s="157"/>
      <c r="BK106" s="290"/>
      <c r="BL106" s="295"/>
      <c r="BM106" s="295"/>
      <c r="BN106" s="120"/>
      <c r="BO106" s="296"/>
      <c r="BP106" s="296"/>
      <c r="BQ106" s="296"/>
      <c r="BR106" s="296"/>
      <c r="BS106" s="296"/>
      <c r="BT106" s="297"/>
      <c r="BU106" s="297"/>
      <c r="BV106" s="297"/>
      <c r="BW106" s="297"/>
      <c r="BX106" s="297"/>
      <c r="BY106" s="120"/>
      <c r="BZ106" s="298"/>
      <c r="CA106" s="298"/>
      <c r="CB106" s="298"/>
      <c r="CC106" s="298"/>
      <c r="CD106" s="298"/>
      <c r="CE106" s="298"/>
      <c r="CF106" s="299"/>
      <c r="CG106" s="299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  <c r="DG106" s="157"/>
      <c r="DH106" s="157"/>
    </row>
    <row r="107" spans="1:112" ht="30" customHeight="1" x14ac:dyDescent="0.25">
      <c r="A107" s="157"/>
      <c r="B107" s="157"/>
      <c r="C107" s="157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73" t="s">
        <v>788</v>
      </c>
      <c r="BA107" s="173" t="s">
        <v>789</v>
      </c>
      <c r="BB107" s="60"/>
      <c r="BC107" s="60" t="str">
        <f t="shared" si="12"/>
        <v>F4 - FURGONE ISOTERMICO</v>
      </c>
      <c r="BD107" s="157"/>
      <c r="BE107" s="173" t="s">
        <v>790</v>
      </c>
      <c r="BF107" s="173" t="s">
        <v>740</v>
      </c>
      <c r="BG107" s="173" t="s">
        <v>791</v>
      </c>
      <c r="BH107" s="173" t="s">
        <v>746</v>
      </c>
      <c r="BI107" s="173" t="s">
        <v>239</v>
      </c>
      <c r="BJ107" s="157"/>
      <c r="BK107" s="136"/>
      <c r="BL107" s="295"/>
      <c r="BM107" s="295"/>
      <c r="BN107" s="120"/>
      <c r="BO107" s="301"/>
      <c r="BP107" s="296"/>
      <c r="BQ107" s="296"/>
      <c r="BR107" s="296"/>
      <c r="BS107" s="296"/>
      <c r="BT107" s="297"/>
      <c r="BU107" s="297"/>
      <c r="BV107" s="297"/>
      <c r="BW107" s="297"/>
      <c r="BX107" s="297"/>
      <c r="BY107" s="120"/>
      <c r="BZ107" s="298"/>
      <c r="CA107" s="298"/>
      <c r="CB107" s="298"/>
      <c r="CC107" s="298"/>
      <c r="CD107" s="298"/>
      <c r="CE107" s="298"/>
      <c r="CF107" s="299"/>
      <c r="CG107" s="299"/>
      <c r="CH107" s="157"/>
      <c r="CI107" s="157"/>
      <c r="CJ107" s="157"/>
      <c r="CK107" s="157"/>
      <c r="CL107" s="157"/>
      <c r="CM107" s="157"/>
      <c r="CN107" s="157"/>
      <c r="CO107" s="157"/>
      <c r="CP107" s="157"/>
      <c r="CQ107" s="157"/>
      <c r="CR107" s="157"/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7"/>
      <c r="DD107" s="157"/>
      <c r="DE107" s="157"/>
      <c r="DF107" s="157"/>
      <c r="DG107" s="157"/>
      <c r="DH107" s="157"/>
    </row>
    <row r="108" spans="1:112" ht="30" customHeight="1" x14ac:dyDescent="0.25">
      <c r="A108" s="157"/>
      <c r="B108" s="157"/>
      <c r="C108" s="157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73" t="s">
        <v>792</v>
      </c>
      <c r="BA108" s="173" t="s">
        <v>793</v>
      </c>
      <c r="BB108" s="60"/>
      <c r="BC108" s="60" t="str">
        <f t="shared" si="12"/>
        <v>F5 - FURGONE CON GRUPPO AUSILIARIO</v>
      </c>
      <c r="BD108" s="157"/>
      <c r="BE108" s="173" t="s">
        <v>794</v>
      </c>
      <c r="BF108" s="173" t="s">
        <v>740</v>
      </c>
      <c r="BG108" s="173" t="s">
        <v>795</v>
      </c>
      <c r="BH108" s="173" t="s">
        <v>746</v>
      </c>
      <c r="BI108" s="173" t="s">
        <v>239</v>
      </c>
      <c r="BJ108" s="157"/>
      <c r="BK108" s="290"/>
      <c r="BL108" s="295"/>
      <c r="BM108" s="295"/>
      <c r="BN108" s="120"/>
      <c r="BO108" s="301"/>
      <c r="BP108" s="296"/>
      <c r="BQ108" s="296"/>
      <c r="BR108" s="296"/>
      <c r="BS108" s="296"/>
      <c r="BT108" s="297"/>
      <c r="BU108" s="297"/>
      <c r="BV108" s="297"/>
      <c r="BW108" s="297"/>
      <c r="BX108" s="297"/>
      <c r="BY108" s="120"/>
      <c r="BZ108" s="298"/>
      <c r="CA108" s="298"/>
      <c r="CB108" s="298"/>
      <c r="CC108" s="298"/>
      <c r="CD108" s="298"/>
      <c r="CE108" s="298"/>
      <c r="CF108" s="299"/>
      <c r="CG108" s="299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  <c r="DG108" s="157"/>
      <c r="DH108" s="157"/>
    </row>
    <row r="109" spans="1:112" ht="30" customHeight="1" x14ac:dyDescent="0.25">
      <c r="A109" s="157"/>
      <c r="B109" s="157"/>
      <c r="C109" s="157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73" t="s">
        <v>796</v>
      </c>
      <c r="BA109" s="173" t="s">
        <v>797</v>
      </c>
      <c r="BB109" s="60"/>
      <c r="BC109" s="60" t="str">
        <f t="shared" si="12"/>
        <v>F6 - FURGONE COIBENTATO</v>
      </c>
      <c r="BD109" s="157"/>
      <c r="BE109" s="173" t="s">
        <v>798</v>
      </c>
      <c r="BF109" s="173" t="s">
        <v>740</v>
      </c>
      <c r="BG109" s="173" t="s">
        <v>799</v>
      </c>
      <c r="BH109" s="173" t="s">
        <v>746</v>
      </c>
      <c r="BI109" s="173" t="s">
        <v>239</v>
      </c>
      <c r="BJ109" s="157"/>
      <c r="BK109" s="290"/>
      <c r="BL109" s="295"/>
      <c r="BM109" s="295"/>
      <c r="BN109" s="120"/>
      <c r="BO109" s="301"/>
      <c r="BP109" s="296"/>
      <c r="BQ109" s="296"/>
      <c r="BR109" s="296"/>
      <c r="BS109" s="296"/>
      <c r="BT109" s="297"/>
      <c r="BU109" s="297"/>
      <c r="BV109" s="297"/>
      <c r="BW109" s="297"/>
      <c r="BX109" s="297"/>
      <c r="BY109" s="120"/>
      <c r="BZ109" s="298"/>
      <c r="CA109" s="298"/>
      <c r="CB109" s="298"/>
      <c r="CC109" s="298"/>
      <c r="CD109" s="298"/>
      <c r="CE109" s="298"/>
      <c r="CF109" s="299"/>
      <c r="CG109" s="299"/>
      <c r="CH109" s="157"/>
      <c r="CI109" s="157"/>
      <c r="CJ109" s="157"/>
      <c r="CK109" s="157"/>
      <c r="CL109" s="157"/>
      <c r="CM109" s="157"/>
      <c r="CN109" s="157"/>
      <c r="CO109" s="157"/>
      <c r="CP109" s="157"/>
      <c r="CQ109" s="157"/>
      <c r="CR109" s="157"/>
      <c r="CS109" s="157"/>
      <c r="CT109" s="157"/>
      <c r="CU109" s="157"/>
      <c r="CV109" s="157"/>
      <c r="CW109" s="157"/>
      <c r="CX109" s="157"/>
      <c r="CY109" s="157"/>
      <c r="CZ109" s="157"/>
      <c r="DA109" s="157"/>
      <c r="DB109" s="157"/>
      <c r="DC109" s="157"/>
      <c r="DD109" s="157"/>
      <c r="DE109" s="157"/>
      <c r="DF109" s="157"/>
      <c r="DG109" s="157"/>
      <c r="DH109" s="157"/>
    </row>
    <row r="110" spans="1:112" ht="30" customHeight="1" x14ac:dyDescent="0.25">
      <c r="A110" s="157"/>
      <c r="B110" s="157"/>
      <c r="C110" s="157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73" t="s">
        <v>800</v>
      </c>
      <c r="BA110" s="173" t="s">
        <v>801</v>
      </c>
      <c r="BB110" s="60"/>
      <c r="BC110" s="60" t="str">
        <f t="shared" si="12"/>
        <v>F7 - FURGONE ATTREZZATO PER TRASPORTO ANIMALI VIVI</v>
      </c>
      <c r="BD110" s="157"/>
      <c r="BE110" s="173" t="s">
        <v>802</v>
      </c>
      <c r="BF110" s="173" t="s">
        <v>740</v>
      </c>
      <c r="BG110" s="173" t="s">
        <v>803</v>
      </c>
      <c r="BH110" s="173" t="s">
        <v>746</v>
      </c>
      <c r="BI110" s="173" t="s">
        <v>239</v>
      </c>
      <c r="BJ110" s="157"/>
      <c r="BK110" s="290"/>
      <c r="BL110" s="295"/>
      <c r="BM110" s="295"/>
      <c r="BN110" s="120"/>
      <c r="BO110" s="301"/>
      <c r="BP110" s="296"/>
      <c r="BQ110" s="296"/>
      <c r="BR110" s="296"/>
      <c r="BS110" s="296"/>
      <c r="BT110" s="297"/>
      <c r="BU110" s="297"/>
      <c r="BV110" s="297"/>
      <c r="BW110" s="297"/>
      <c r="BX110" s="297"/>
      <c r="BY110" s="120"/>
      <c r="BZ110" s="298"/>
      <c r="CA110" s="298"/>
      <c r="CB110" s="298"/>
      <c r="CC110" s="298"/>
      <c r="CD110" s="298"/>
      <c r="CE110" s="298"/>
      <c r="CF110" s="299"/>
      <c r="CG110" s="299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</row>
    <row r="111" spans="1:112" ht="45" customHeight="1" x14ac:dyDescent="0.25">
      <c r="A111" s="157"/>
      <c r="B111" s="157"/>
      <c r="C111" s="157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73" t="s">
        <v>804</v>
      </c>
      <c r="BA111" s="173" t="s">
        <v>805</v>
      </c>
      <c r="BB111" s="60"/>
      <c r="BC111" s="60" t="str">
        <f t="shared" si="12"/>
        <v>F8 - FURGONE ATTREZZATO PER TRASPORTO CARNI MACELLATE APPESE</v>
      </c>
      <c r="BD111" s="157"/>
      <c r="BE111" s="173" t="s">
        <v>806</v>
      </c>
      <c r="BF111" s="173" t="s">
        <v>740</v>
      </c>
      <c r="BG111" s="173" t="s">
        <v>807</v>
      </c>
      <c r="BH111" s="173" t="s">
        <v>746</v>
      </c>
      <c r="BI111" s="173" t="s">
        <v>239</v>
      </c>
      <c r="BJ111" s="157"/>
      <c r="BK111" s="290"/>
      <c r="BL111" s="295"/>
      <c r="BM111" s="295"/>
      <c r="BN111" s="120"/>
      <c r="BO111" s="301"/>
      <c r="BP111" s="296"/>
      <c r="BQ111" s="296"/>
      <c r="BR111" s="296"/>
      <c r="BS111" s="296"/>
      <c r="BT111" s="297"/>
      <c r="BU111" s="297"/>
      <c r="BV111" s="297"/>
      <c r="BW111" s="297"/>
      <c r="BX111" s="297"/>
      <c r="BY111" s="120"/>
      <c r="BZ111" s="298"/>
      <c r="CA111" s="298"/>
      <c r="CB111" s="298"/>
      <c r="CC111" s="298"/>
      <c r="CD111" s="298"/>
      <c r="CE111" s="298"/>
      <c r="CF111" s="299"/>
      <c r="CG111" s="299"/>
      <c r="CH111" s="15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</row>
    <row r="112" spans="1:112" ht="135" customHeight="1" x14ac:dyDescent="0.25">
      <c r="A112" s="157"/>
      <c r="B112" s="157"/>
      <c r="C112" s="157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73" t="s">
        <v>808</v>
      </c>
      <c r="BA112" s="173" t="s">
        <v>809</v>
      </c>
      <c r="BB112" s="60"/>
      <c r="BC112" s="60" t="str">
        <f t="shared" si="12"/>
        <v>F9 - FURGONE ATTREZZATO PER TRASPORTO CONTENITORI DI LATTE</v>
      </c>
      <c r="BD112" s="157"/>
      <c r="BE112" s="173" t="s">
        <v>810</v>
      </c>
      <c r="BF112" s="173" t="s">
        <v>740</v>
      </c>
      <c r="BG112" s="173" t="s">
        <v>811</v>
      </c>
      <c r="BH112" s="173" t="s">
        <v>746</v>
      </c>
      <c r="BI112" s="173" t="s">
        <v>239</v>
      </c>
      <c r="BJ112" s="157"/>
      <c r="BK112" s="290"/>
      <c r="BL112" s="295"/>
      <c r="BM112" s="295"/>
      <c r="BN112" s="120"/>
      <c r="BO112" s="296"/>
      <c r="BP112" s="296"/>
      <c r="BQ112" s="296"/>
      <c r="BR112" s="296"/>
      <c r="BS112" s="296"/>
      <c r="BT112" s="297"/>
      <c r="BU112" s="297"/>
      <c r="BV112" s="297"/>
      <c r="BW112" s="297"/>
      <c r="BX112" s="297"/>
      <c r="BY112" s="120"/>
      <c r="BZ112" s="298"/>
      <c r="CA112" s="298"/>
      <c r="CB112" s="298"/>
      <c r="CC112" s="298"/>
      <c r="CD112" s="298"/>
      <c r="CE112" s="298"/>
      <c r="CF112" s="299"/>
      <c r="CG112" s="299"/>
      <c r="CH112" s="157"/>
      <c r="CI112" s="157"/>
      <c r="CJ112" s="157"/>
      <c r="CK112" s="157"/>
      <c r="CL112" s="157"/>
      <c r="CM112" s="157"/>
      <c r="CN112" s="157"/>
      <c r="CO112" s="157"/>
      <c r="CP112" s="157"/>
      <c r="CQ112" s="157"/>
      <c r="CR112" s="157"/>
      <c r="CS112" s="157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7"/>
      <c r="DD112" s="157"/>
      <c r="DE112" s="157"/>
      <c r="DF112" s="157"/>
      <c r="DG112" s="157"/>
      <c r="DH112" s="157"/>
    </row>
    <row r="113" spans="1:113" ht="135" customHeight="1" x14ac:dyDescent="0.25">
      <c r="A113" s="157"/>
      <c r="B113" s="157"/>
      <c r="C113" s="157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73" t="s">
        <v>812</v>
      </c>
      <c r="BA113" s="173" t="s">
        <v>813</v>
      </c>
      <c r="BB113" s="60"/>
      <c r="BC113" s="60" t="str">
        <f t="shared" si="12"/>
        <v>FA - FURGONE CON COPERTURA IN TELA</v>
      </c>
      <c r="BD113" s="157"/>
      <c r="BE113" s="173" t="s">
        <v>814</v>
      </c>
      <c r="BF113" s="173" t="s">
        <v>740</v>
      </c>
      <c r="BG113" s="173" t="s">
        <v>815</v>
      </c>
      <c r="BH113" s="173" t="s">
        <v>746</v>
      </c>
      <c r="BI113" s="173" t="s">
        <v>239</v>
      </c>
      <c r="BJ113" s="157"/>
      <c r="BK113" s="290"/>
      <c r="BL113" s="295"/>
      <c r="BM113" s="295"/>
      <c r="BN113" s="120"/>
      <c r="BO113" s="296"/>
      <c r="BP113" s="296"/>
      <c r="BQ113" s="296"/>
      <c r="BR113" s="296"/>
      <c r="BS113" s="296"/>
      <c r="BT113" s="297"/>
      <c r="BU113" s="297"/>
      <c r="BV113" s="297"/>
      <c r="BW113" s="297"/>
      <c r="BX113" s="297"/>
      <c r="BY113" s="120"/>
      <c r="BZ113" s="298"/>
      <c r="CA113" s="298"/>
      <c r="CB113" s="298"/>
      <c r="CC113" s="298"/>
      <c r="CD113" s="298"/>
      <c r="CE113" s="298"/>
      <c r="CF113" s="299"/>
      <c r="CG113" s="299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</row>
    <row r="114" spans="1:113" ht="30" customHeight="1" x14ac:dyDescent="0.25">
      <c r="A114" s="157"/>
      <c r="B114" s="157"/>
      <c r="C114" s="157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73" t="s">
        <v>816</v>
      </c>
      <c r="BA114" s="173" t="s">
        <v>817</v>
      </c>
      <c r="BB114" s="60"/>
      <c r="BC114" s="60" t="str">
        <f t="shared" si="12"/>
        <v>FB - FURGONE PER TRASPORTO SPECIFICO DI ANIMALI VIVI</v>
      </c>
      <c r="BD114" s="157"/>
      <c r="BE114" s="173" t="s">
        <v>818</v>
      </c>
      <c r="BF114" s="173" t="s">
        <v>740</v>
      </c>
      <c r="BG114" s="173" t="s">
        <v>819</v>
      </c>
      <c r="BH114" s="173" t="s">
        <v>746</v>
      </c>
      <c r="BI114" s="173" t="s">
        <v>239</v>
      </c>
      <c r="BJ114" s="157"/>
      <c r="BK114" s="290"/>
      <c r="BL114" s="295"/>
      <c r="BM114" s="295"/>
      <c r="BN114" s="120"/>
      <c r="BO114" s="296"/>
      <c r="BP114" s="296"/>
      <c r="BQ114" s="296"/>
      <c r="BR114" s="296"/>
      <c r="BS114" s="296"/>
      <c r="BT114" s="297"/>
      <c r="BU114" s="297"/>
      <c r="BV114" s="297"/>
      <c r="BW114" s="297"/>
      <c r="BX114" s="297"/>
      <c r="BY114" s="120"/>
      <c r="BZ114" s="298"/>
      <c r="CA114" s="298"/>
      <c r="CB114" s="298"/>
      <c r="CC114" s="298"/>
      <c r="CD114" s="298"/>
      <c r="CE114" s="298"/>
      <c r="CF114" s="299"/>
      <c r="CG114" s="299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7"/>
      <c r="DD114" s="157"/>
      <c r="DE114" s="157"/>
      <c r="DF114" s="157"/>
      <c r="DG114" s="157"/>
      <c r="DH114" s="157"/>
    </row>
    <row r="115" spans="1:113" ht="45" customHeight="1" x14ac:dyDescent="0.25">
      <c r="A115" s="157"/>
      <c r="B115" s="157"/>
      <c r="C115" s="157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73" t="s">
        <v>820</v>
      </c>
      <c r="BA115" s="173" t="s">
        <v>821</v>
      </c>
      <c r="BB115" s="60"/>
      <c r="BC115" s="60" t="str">
        <f t="shared" si="12"/>
        <v>FC - FURGONE CON AVANCORPO SULLA CABINA</v>
      </c>
      <c r="BD115" s="157"/>
      <c r="BE115" s="173" t="s">
        <v>822</v>
      </c>
      <c r="BF115" s="173" t="s">
        <v>740</v>
      </c>
      <c r="BG115" s="173" t="s">
        <v>823</v>
      </c>
      <c r="BH115" s="173" t="s">
        <v>746</v>
      </c>
      <c r="BI115" s="173" t="s">
        <v>239</v>
      </c>
      <c r="BJ115" s="157"/>
      <c r="BK115" s="290"/>
      <c r="BL115" s="295"/>
      <c r="BM115" s="295"/>
      <c r="BN115" s="120"/>
      <c r="BO115" s="296"/>
      <c r="BP115" s="296"/>
      <c r="BQ115" s="296"/>
      <c r="BR115" s="296"/>
      <c r="BS115" s="296"/>
      <c r="BT115" s="297"/>
      <c r="BU115" s="297"/>
      <c r="BV115" s="297"/>
      <c r="BW115" s="297"/>
      <c r="BX115" s="297"/>
      <c r="BY115" s="120"/>
      <c r="BZ115" s="298"/>
      <c r="CA115" s="298"/>
      <c r="CB115" s="298"/>
      <c r="CC115" s="298"/>
      <c r="CD115" s="298"/>
      <c r="CE115" s="298"/>
      <c r="CF115" s="299"/>
      <c r="CG115" s="299"/>
      <c r="CH115" s="157"/>
      <c r="CI115" s="157"/>
      <c r="CJ115" s="157"/>
      <c r="CK115" s="157"/>
      <c r="CL115" s="157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</row>
    <row r="116" spans="1:113" ht="45" customHeight="1" x14ac:dyDescent="0.25">
      <c r="A116" s="157"/>
      <c r="B116" s="157"/>
      <c r="C116" s="157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73" t="s">
        <v>824</v>
      </c>
      <c r="BA116" s="173" t="s">
        <v>825</v>
      </c>
      <c r="BB116" s="60"/>
      <c r="BC116" s="60" t="str">
        <f t="shared" si="12"/>
        <v>FD - FURGONE ATTREZZATO PER TRASPORTO MOBILI E MASSERIZIE CON AVANCORPO SU CABINA</v>
      </c>
      <c r="BD116" s="157"/>
      <c r="BE116" s="173" t="s">
        <v>826</v>
      </c>
      <c r="BF116" s="173" t="s">
        <v>740</v>
      </c>
      <c r="BG116" s="173" t="s">
        <v>827</v>
      </c>
      <c r="BH116" s="173" t="s">
        <v>746</v>
      </c>
      <c r="BI116" s="173" t="s">
        <v>239</v>
      </c>
      <c r="BJ116" s="157"/>
      <c r="BK116" s="290"/>
      <c r="BL116" s="295"/>
      <c r="BM116" s="295"/>
      <c r="BN116" s="120"/>
      <c r="BO116" s="296"/>
      <c r="BP116" s="296"/>
      <c r="BQ116" s="296"/>
      <c r="BR116" s="296"/>
      <c r="BS116" s="296"/>
      <c r="BT116" s="297"/>
      <c r="BU116" s="297"/>
      <c r="BV116" s="297"/>
      <c r="BW116" s="297"/>
      <c r="BX116" s="297"/>
      <c r="BY116" s="120"/>
      <c r="BZ116" s="298"/>
      <c r="CA116" s="298"/>
      <c r="CB116" s="298"/>
      <c r="CC116" s="298"/>
      <c r="CD116" s="298"/>
      <c r="CE116" s="298"/>
      <c r="CF116" s="299"/>
      <c r="CG116" s="299"/>
      <c r="CH116" s="157"/>
      <c r="CI116" s="157"/>
      <c r="CJ116" s="157"/>
      <c r="CK116" s="157"/>
      <c r="CL116" s="157"/>
      <c r="CM116" s="157"/>
      <c r="CN116" s="157"/>
      <c r="CO116" s="157"/>
      <c r="CP116" s="157"/>
      <c r="CQ116" s="157"/>
      <c r="CR116" s="157"/>
      <c r="CS116" s="157"/>
      <c r="CT116" s="157"/>
      <c r="CU116" s="157"/>
      <c r="CV116" s="157"/>
      <c r="CW116" s="157"/>
      <c r="CX116" s="157"/>
      <c r="CY116" s="157"/>
      <c r="CZ116" s="157"/>
      <c r="DA116" s="157"/>
      <c r="DB116" s="157"/>
      <c r="DC116" s="157"/>
      <c r="DD116" s="157"/>
      <c r="DE116" s="157"/>
      <c r="DF116" s="157"/>
      <c r="DG116" s="157"/>
      <c r="DH116" s="157"/>
    </row>
    <row r="117" spans="1:113" ht="75" customHeight="1" x14ac:dyDescent="0.25">
      <c r="A117" s="157"/>
      <c r="B117" s="157"/>
      <c r="C117" s="157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73" t="s">
        <v>828</v>
      </c>
      <c r="BA117" s="173" t="s">
        <v>829</v>
      </c>
      <c r="BB117" s="60"/>
      <c r="BC117" s="60" t="str">
        <f t="shared" si="12"/>
        <v>FE - FURGONE INTERCAMBIABILE CON ALTRI AVENTI LE STESSE CARATTERISTICHE</v>
      </c>
      <c r="BD117" s="157"/>
      <c r="BE117" s="173" t="s">
        <v>830</v>
      </c>
      <c r="BF117" s="173" t="s">
        <v>740</v>
      </c>
      <c r="BG117" s="173" t="s">
        <v>831</v>
      </c>
      <c r="BH117" s="173" t="s">
        <v>746</v>
      </c>
      <c r="BI117" s="173" t="s">
        <v>239</v>
      </c>
      <c r="BJ117" s="157"/>
      <c r="BK117" s="290"/>
      <c r="BL117" s="295"/>
      <c r="BM117" s="295"/>
      <c r="BN117" s="120"/>
      <c r="BO117" s="296"/>
      <c r="BP117" s="296"/>
      <c r="BQ117" s="296"/>
      <c r="BR117" s="296"/>
      <c r="BS117" s="296"/>
      <c r="BT117" s="297"/>
      <c r="BU117" s="297"/>
      <c r="BV117" s="297"/>
      <c r="BW117" s="297"/>
      <c r="BX117" s="297"/>
      <c r="BY117" s="120"/>
      <c r="BZ117" s="298"/>
      <c r="CA117" s="298"/>
      <c r="CB117" s="298"/>
      <c r="CC117" s="298"/>
      <c r="CD117" s="298"/>
      <c r="CE117" s="298"/>
      <c r="CF117" s="299"/>
      <c r="CG117" s="299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  <c r="DG117" s="157"/>
      <c r="DH117" s="157"/>
    </row>
    <row r="118" spans="1:113" x14ac:dyDescent="0.25">
      <c r="A118" s="157"/>
      <c r="B118" s="157"/>
      <c r="C118" s="157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73" t="s">
        <v>832</v>
      </c>
      <c r="BA118" s="173" t="s">
        <v>833</v>
      </c>
      <c r="BB118" s="60"/>
      <c r="BC118" s="60" t="str">
        <f t="shared" si="12"/>
        <v>FG - FURGONE PER TRASPORTO SPECIFICO DI</v>
      </c>
      <c r="BD118" s="157"/>
      <c r="BE118" s="173" t="s">
        <v>834</v>
      </c>
      <c r="BF118" s="173" t="s">
        <v>740</v>
      </c>
      <c r="BG118" s="173" t="s">
        <v>835</v>
      </c>
      <c r="BH118" s="173" t="s">
        <v>746</v>
      </c>
      <c r="BI118" s="173" t="s">
        <v>239</v>
      </c>
      <c r="BJ118" s="157"/>
      <c r="BK118" s="290"/>
      <c r="BL118" s="295"/>
      <c r="BM118" s="295"/>
      <c r="BN118" s="120"/>
      <c r="BO118" s="296"/>
      <c r="BP118" s="296"/>
      <c r="BQ118" s="296"/>
      <c r="BR118" s="296"/>
      <c r="BS118" s="296"/>
      <c r="BT118" s="297"/>
      <c r="BU118" s="297"/>
      <c r="BV118" s="297"/>
      <c r="BW118" s="297"/>
      <c r="BX118" s="297"/>
      <c r="BY118" s="120"/>
      <c r="BZ118" s="298"/>
      <c r="CA118" s="298"/>
      <c r="CB118" s="298"/>
      <c r="CC118" s="298"/>
      <c r="CD118" s="298"/>
      <c r="CE118" s="298"/>
      <c r="CF118" s="299"/>
      <c r="CG118" s="299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  <c r="DG118" s="157"/>
      <c r="DH118" s="157"/>
    </row>
    <row r="119" spans="1:113" ht="30" x14ac:dyDescent="0.25">
      <c r="A119" s="157"/>
      <c r="B119" s="157"/>
      <c r="C119" s="157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73" t="s">
        <v>836</v>
      </c>
      <c r="BA119" s="173" t="s">
        <v>837</v>
      </c>
      <c r="BB119" s="60"/>
      <c r="BC119" s="60" t="str">
        <f t="shared" si="12"/>
        <v>FH - FURGONE ATTREZZATO PER TRASPORTO CARNI MACELLATE IN CESTE</v>
      </c>
      <c r="BD119" s="157"/>
      <c r="BE119" s="173" t="s">
        <v>838</v>
      </c>
      <c r="BF119" s="173" t="s">
        <v>740</v>
      </c>
      <c r="BG119" s="173" t="s">
        <v>835</v>
      </c>
      <c r="BH119" s="173" t="s">
        <v>746</v>
      </c>
      <c r="BI119" s="173" t="s">
        <v>239</v>
      </c>
      <c r="BJ119" s="157"/>
      <c r="BK119" s="290"/>
      <c r="BL119" s="295"/>
      <c r="BM119" s="295"/>
      <c r="BN119" s="120"/>
      <c r="BO119" s="296"/>
      <c r="BP119" s="296"/>
      <c r="BQ119" s="296"/>
      <c r="BR119" s="296"/>
      <c r="BS119" s="296"/>
      <c r="BT119" s="297"/>
      <c r="BU119" s="297"/>
      <c r="BV119" s="297"/>
      <c r="BW119" s="297"/>
      <c r="BX119" s="297"/>
      <c r="BY119" s="120"/>
      <c r="BZ119" s="298"/>
      <c r="CA119" s="298"/>
      <c r="CB119" s="298"/>
      <c r="CC119" s="298"/>
      <c r="CD119" s="298"/>
      <c r="CE119" s="298"/>
      <c r="CF119" s="299"/>
      <c r="CG119" s="299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</row>
    <row r="120" spans="1:113" ht="30" customHeight="1" x14ac:dyDescent="0.25">
      <c r="A120" s="157"/>
      <c r="B120" s="157"/>
      <c r="C120" s="157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73" t="s">
        <v>839</v>
      </c>
      <c r="BA120" s="173" t="s">
        <v>840</v>
      </c>
      <c r="BB120" s="60"/>
      <c r="BC120" s="60" t="str">
        <f t="shared" si="12"/>
        <v>FI - FURGONE CON CENTINE E TELONE AD ALTEZZA VARIABILE</v>
      </c>
      <c r="BD120" s="157"/>
      <c r="BE120" s="173" t="s">
        <v>841</v>
      </c>
      <c r="BF120" s="173" t="s">
        <v>740</v>
      </c>
      <c r="BG120" s="173" t="s">
        <v>842</v>
      </c>
      <c r="BH120" s="173" t="s">
        <v>746</v>
      </c>
      <c r="BI120" s="173" t="s">
        <v>239</v>
      </c>
      <c r="BJ120" s="157"/>
      <c r="BK120" s="290"/>
      <c r="BL120" s="295"/>
      <c r="BM120" s="295"/>
      <c r="BN120" s="120"/>
      <c r="BO120" s="296"/>
      <c r="BP120" s="296"/>
      <c r="BQ120" s="296"/>
      <c r="BR120" s="296"/>
      <c r="BS120" s="296"/>
      <c r="BT120" s="297"/>
      <c r="BU120" s="297"/>
      <c r="BV120" s="297"/>
      <c r="BW120" s="297"/>
      <c r="BX120" s="297"/>
      <c r="BY120" s="120"/>
      <c r="BZ120" s="298"/>
      <c r="CA120" s="298"/>
      <c r="CB120" s="298"/>
      <c r="CC120" s="298"/>
      <c r="CD120" s="298"/>
      <c r="CE120" s="298"/>
      <c r="CF120" s="299"/>
      <c r="CG120" s="299"/>
      <c r="CH120" s="157"/>
      <c r="CI120" s="157"/>
      <c r="CJ120" s="157"/>
      <c r="CK120" s="157"/>
      <c r="CL120" s="157"/>
      <c r="CM120" s="157"/>
      <c r="CN120" s="157"/>
      <c r="CO120" s="157"/>
      <c r="CP120" s="157"/>
      <c r="CQ120" s="157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7"/>
      <c r="DD120" s="157"/>
      <c r="DE120" s="157"/>
      <c r="DF120" s="157"/>
      <c r="DG120" s="157"/>
      <c r="DH120" s="157"/>
    </row>
    <row r="121" spans="1:113" ht="30" x14ac:dyDescent="0.25">
      <c r="A121" s="157"/>
      <c r="B121" s="157"/>
      <c r="C121" s="157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73" t="s">
        <v>843</v>
      </c>
      <c r="BA121" s="173" t="s">
        <v>844</v>
      </c>
      <c r="BB121" s="60"/>
      <c r="BC121" s="60" t="str">
        <f t="shared" si="12"/>
        <v>FJ - FURGONE ATTREZZATO USO NEGOZIO CON PARETE LATO DESTRO RIBALTABILE</v>
      </c>
      <c r="BD121" s="157"/>
      <c r="BE121" s="173" t="s">
        <v>845</v>
      </c>
      <c r="BF121" s="173" t="s">
        <v>740</v>
      </c>
      <c r="BG121" s="173" t="s">
        <v>846</v>
      </c>
      <c r="BH121" s="173" t="s">
        <v>847</v>
      </c>
      <c r="BI121" s="173" t="s">
        <v>241</v>
      </c>
      <c r="BJ121" s="157"/>
      <c r="BK121" s="290"/>
      <c r="BL121" s="295"/>
      <c r="BM121" s="295"/>
      <c r="BN121" s="120"/>
      <c r="BO121" s="296"/>
      <c r="BP121" s="296"/>
      <c r="BQ121" s="296"/>
      <c r="BR121" s="296"/>
      <c r="BS121" s="296"/>
      <c r="BT121" s="297"/>
      <c r="BU121" s="297"/>
      <c r="BV121" s="297"/>
      <c r="BW121" s="297"/>
      <c r="BX121" s="297"/>
      <c r="BY121" s="120"/>
      <c r="BZ121" s="298"/>
      <c r="CA121" s="298"/>
      <c r="CB121" s="298"/>
      <c r="CC121" s="298"/>
      <c r="CD121" s="298"/>
      <c r="CE121" s="298"/>
      <c r="CF121" s="299"/>
      <c r="CG121" s="299"/>
      <c r="CH121" s="157"/>
      <c r="CI121" s="157"/>
      <c r="CJ121" s="157"/>
      <c r="CK121" s="157"/>
      <c r="CL121" s="157"/>
      <c r="CM121" s="157"/>
      <c r="CN121" s="157"/>
      <c r="CO121" s="157"/>
      <c r="CP121" s="157"/>
      <c r="CQ121" s="157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7"/>
      <c r="DD121" s="157"/>
      <c r="DE121" s="157"/>
      <c r="DF121" s="157"/>
      <c r="DG121" s="157"/>
      <c r="DH121" s="157"/>
    </row>
    <row r="122" spans="1:113" ht="30" customHeight="1" x14ac:dyDescent="0.25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73" t="s">
        <v>834</v>
      </c>
      <c r="BA122" s="173" t="s">
        <v>848</v>
      </c>
      <c r="BB122" s="60"/>
      <c r="BC122" s="60" t="str">
        <f t="shared" si="12"/>
        <v>FL - FURGONE RIALZATO ATTREZZATO PER TRASPORTO CARNI MACELLATE IN CESTE</v>
      </c>
      <c r="BD122" s="157"/>
      <c r="BE122" s="173" t="s">
        <v>849</v>
      </c>
      <c r="BF122" s="173" t="s">
        <v>740</v>
      </c>
      <c r="BG122" s="173" t="s">
        <v>850</v>
      </c>
      <c r="BH122" s="173" t="s">
        <v>759</v>
      </c>
      <c r="BI122" s="173" t="s">
        <v>210</v>
      </c>
      <c r="BJ122" s="157"/>
      <c r="BK122" s="290"/>
      <c r="BL122" s="295"/>
      <c r="BM122" s="295"/>
      <c r="BN122" s="120"/>
      <c r="BO122" s="296"/>
      <c r="BP122" s="296"/>
      <c r="BQ122" s="296"/>
      <c r="BR122" s="296"/>
      <c r="BS122" s="296"/>
      <c r="BT122" s="297"/>
      <c r="BU122" s="297"/>
      <c r="BV122" s="297"/>
      <c r="BW122" s="297"/>
      <c r="BX122" s="297"/>
      <c r="BY122" s="120"/>
      <c r="BZ122" s="298"/>
      <c r="CA122" s="298"/>
      <c r="CB122" s="298"/>
      <c r="CC122" s="298"/>
      <c r="CD122" s="298"/>
      <c r="CE122" s="298"/>
      <c r="CF122" s="299"/>
      <c r="CG122" s="299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  <c r="DG122" s="157"/>
      <c r="DH122" s="157"/>
    </row>
    <row r="123" spans="1:113" ht="60" customHeight="1" x14ac:dyDescent="0.25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73" t="s">
        <v>841</v>
      </c>
      <c r="BA123" s="173" t="s">
        <v>851</v>
      </c>
      <c r="BB123" s="60"/>
      <c r="BC123" s="60" t="str">
        <f t="shared" si="12"/>
        <v>FM - FURGONE ATTREZZATO PER TRASPORTO MOBILI E MASSERIZIE</v>
      </c>
      <c r="BD123" s="157"/>
      <c r="BE123" s="173" t="s">
        <v>852</v>
      </c>
      <c r="BF123" s="173" t="s">
        <v>740</v>
      </c>
      <c r="BG123" s="173" t="s">
        <v>853</v>
      </c>
      <c r="BH123" s="173" t="s">
        <v>759</v>
      </c>
      <c r="BI123" s="173" t="s">
        <v>210</v>
      </c>
      <c r="BJ123" s="157"/>
      <c r="BK123" s="290"/>
      <c r="BL123" s="295"/>
      <c r="BM123" s="295"/>
      <c r="BN123" s="120"/>
      <c r="BO123" s="296"/>
      <c r="BP123" s="296"/>
      <c r="BQ123" s="296"/>
      <c r="BR123" s="296"/>
      <c r="BS123" s="296"/>
      <c r="BT123" s="297"/>
      <c r="BU123" s="297"/>
      <c r="BV123" s="297"/>
      <c r="BW123" s="297"/>
      <c r="BX123" s="297"/>
      <c r="BY123" s="120"/>
      <c r="BZ123" s="298"/>
      <c r="CA123" s="298"/>
      <c r="CB123" s="298"/>
      <c r="CC123" s="298"/>
      <c r="CD123" s="298"/>
      <c r="CE123" s="298"/>
      <c r="CF123" s="299"/>
      <c r="CG123" s="299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</row>
    <row r="124" spans="1:113" ht="60" customHeight="1" x14ac:dyDescent="0.25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73" t="s">
        <v>854</v>
      </c>
      <c r="BA124" s="173" t="s">
        <v>855</v>
      </c>
      <c r="BB124" s="60"/>
      <c r="BC124" s="60" t="str">
        <f t="shared" si="12"/>
        <v>FN - FURGONE DI COSTRUZIONE NAZIONALE FURGONE CON PIANO DI CARICO ESTESO</v>
      </c>
      <c r="BD124" s="157"/>
      <c r="BE124" s="173" t="s">
        <v>856</v>
      </c>
      <c r="BF124" s="173" t="s">
        <v>740</v>
      </c>
      <c r="BG124" s="173" t="s">
        <v>857</v>
      </c>
      <c r="BH124" s="173" t="s">
        <v>759</v>
      </c>
      <c r="BI124" s="173" t="s">
        <v>210</v>
      </c>
      <c r="BJ124" s="157"/>
      <c r="BK124" s="290"/>
      <c r="BL124" s="295"/>
      <c r="BM124" s="295"/>
      <c r="BN124" s="120"/>
      <c r="BO124" s="296"/>
      <c r="BP124" s="296"/>
      <c r="BQ124" s="296"/>
      <c r="BR124" s="296"/>
      <c r="BS124" s="296"/>
      <c r="BT124" s="297"/>
      <c r="BU124" s="297"/>
      <c r="BV124" s="297"/>
      <c r="BW124" s="297"/>
      <c r="BX124" s="297"/>
      <c r="BY124" s="120"/>
      <c r="BZ124" s="298"/>
      <c r="CA124" s="298"/>
      <c r="CB124" s="298"/>
      <c r="CC124" s="298"/>
      <c r="CD124" s="298"/>
      <c r="CE124" s="298"/>
      <c r="CF124" s="299"/>
      <c r="CG124" s="299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</row>
    <row r="125" spans="1:113" ht="30" customHeight="1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73" t="s">
        <v>858</v>
      </c>
      <c r="BA125" s="173" t="s">
        <v>859</v>
      </c>
      <c r="BB125" s="60"/>
      <c r="BC125" s="60" t="str">
        <f t="shared" si="12"/>
        <v>FP - FURGONE CON PIANO DI CARICO ESTESO A TUTTO IL TETTO</v>
      </c>
      <c r="BD125" s="157"/>
      <c r="BE125" s="173" t="s">
        <v>860</v>
      </c>
      <c r="BF125" s="173" t="s">
        <v>740</v>
      </c>
      <c r="BG125" s="173" t="s">
        <v>861</v>
      </c>
      <c r="BH125" s="173" t="s">
        <v>759</v>
      </c>
      <c r="BI125" s="173" t="s">
        <v>241</v>
      </c>
      <c r="BJ125" s="157"/>
      <c r="BK125" s="290"/>
      <c r="BL125" s="295"/>
      <c r="BM125" s="295"/>
      <c r="BN125" s="120"/>
      <c r="BO125" s="296"/>
      <c r="BP125" s="296"/>
      <c r="BQ125" s="296"/>
      <c r="BR125" s="296"/>
      <c r="BS125" s="296"/>
      <c r="BT125" s="297"/>
      <c r="BU125" s="297"/>
      <c r="BV125" s="297"/>
      <c r="BW125" s="297"/>
      <c r="BX125" s="297"/>
      <c r="BY125" s="120"/>
      <c r="BZ125" s="298"/>
      <c r="CA125" s="298"/>
      <c r="CB125" s="298"/>
      <c r="CC125" s="298"/>
      <c r="CD125" s="298"/>
      <c r="CE125" s="298"/>
      <c r="CF125" s="299"/>
      <c r="CG125" s="299"/>
      <c r="CH125" s="157"/>
      <c r="CI125" s="157"/>
      <c r="CJ125" s="157"/>
      <c r="CK125" s="157"/>
      <c r="CL125" s="157"/>
      <c r="CM125" s="157"/>
      <c r="CN125" s="157"/>
      <c r="CO125" s="157"/>
      <c r="CP125" s="157"/>
      <c r="CQ125" s="157"/>
      <c r="CR125" s="157"/>
      <c r="CS125" s="157"/>
      <c r="CT125" s="157"/>
      <c r="CU125" s="157"/>
      <c r="CV125" s="157"/>
      <c r="CW125" s="157"/>
      <c r="CX125" s="157"/>
      <c r="CY125" s="157"/>
      <c r="CZ125" s="157"/>
      <c r="DA125" s="157"/>
      <c r="DB125" s="157"/>
      <c r="DC125" s="157"/>
      <c r="DD125" s="157"/>
      <c r="DE125" s="157"/>
      <c r="DF125" s="157"/>
      <c r="DG125" s="157"/>
      <c r="DH125" s="157"/>
    </row>
    <row r="126" spans="1:113" ht="30" customHeight="1" x14ac:dyDescent="0.25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73" t="s">
        <v>862</v>
      </c>
      <c r="BA126" s="173" t="s">
        <v>863</v>
      </c>
      <c r="BB126" s="60"/>
      <c r="BC126" s="60" t="str">
        <f t="shared" si="12"/>
        <v>FR - FURGONE CON PIANO DI CARICO LIMITATO ALLA SOLA CABINA</v>
      </c>
      <c r="BD126" s="157"/>
      <c r="BE126" s="173" t="s">
        <v>864</v>
      </c>
      <c r="BF126" s="173" t="s">
        <v>740</v>
      </c>
      <c r="BG126" s="173" t="s">
        <v>865</v>
      </c>
      <c r="BH126" s="173" t="s">
        <v>759</v>
      </c>
      <c r="BI126" s="173" t="s">
        <v>241</v>
      </c>
      <c r="BJ126" s="157"/>
      <c r="BK126" s="290"/>
      <c r="BL126" s="295"/>
      <c r="BM126" s="295"/>
      <c r="BN126" s="120"/>
      <c r="BO126" s="296"/>
      <c r="BP126" s="296"/>
      <c r="BQ126" s="296"/>
      <c r="BR126" s="296"/>
      <c r="BS126" s="296"/>
      <c r="BT126" s="297"/>
      <c r="BU126" s="297"/>
      <c r="BV126" s="297"/>
      <c r="BW126" s="297"/>
      <c r="BX126" s="297"/>
      <c r="BY126" s="120"/>
      <c r="BZ126" s="298"/>
      <c r="CA126" s="298"/>
      <c r="CB126" s="298"/>
      <c r="CC126" s="298"/>
      <c r="CD126" s="298"/>
      <c r="CE126" s="298"/>
      <c r="CF126" s="299"/>
      <c r="CG126" s="299"/>
      <c r="CH126" s="157"/>
      <c r="CI126" s="157"/>
      <c r="CJ126" s="157"/>
      <c r="CK126" s="157"/>
      <c r="CL126" s="157"/>
      <c r="CM126" s="157"/>
      <c r="CN126" s="157"/>
      <c r="CO126" s="157"/>
      <c r="CP126" s="157"/>
      <c r="CQ126" s="157"/>
      <c r="CR126" s="157"/>
      <c r="CS126" s="157"/>
      <c r="CT126" s="157"/>
      <c r="CU126" s="157"/>
      <c r="CV126" s="157"/>
      <c r="CW126" s="157"/>
      <c r="CX126" s="157"/>
      <c r="CY126" s="157"/>
      <c r="CZ126" s="157"/>
      <c r="DA126" s="157"/>
      <c r="DB126" s="157"/>
      <c r="DC126" s="157"/>
      <c r="DD126" s="157"/>
      <c r="DE126" s="157"/>
      <c r="DF126" s="157"/>
      <c r="DG126" s="157"/>
      <c r="DH126" s="157"/>
    </row>
    <row r="127" spans="1:113" ht="30" x14ac:dyDescent="0.25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73" t="s">
        <v>866</v>
      </c>
      <c r="BA127" s="173" t="s">
        <v>867</v>
      </c>
      <c r="BB127" s="60"/>
      <c r="BC127" s="60" t="str">
        <f t="shared" si="12"/>
        <v>FS - FURGONE ATTREZZATO PER TRASPORTO RIFIUTI SOLIDI</v>
      </c>
      <c r="BD127" s="157"/>
      <c r="BE127" s="173" t="s">
        <v>409</v>
      </c>
      <c r="BF127" s="173" t="s">
        <v>868</v>
      </c>
      <c r="BG127" s="173" t="s">
        <v>869</v>
      </c>
      <c r="BH127" s="173" t="s">
        <v>870</v>
      </c>
      <c r="BI127" s="173" t="s">
        <v>241</v>
      </c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  <c r="CE127" s="157"/>
      <c r="CF127" s="157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133"/>
    </row>
    <row r="128" spans="1:113" ht="30" x14ac:dyDescent="0.25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73" t="s">
        <v>871</v>
      </c>
      <c r="BA128" s="173" t="s">
        <v>872</v>
      </c>
      <c r="BB128" s="60"/>
      <c r="BC128" s="60" t="str">
        <f t="shared" si="12"/>
        <v>FT - FURGONE ATTREZZATO CON RULLI PER TRASPORTO PALLETS D'AEREO</v>
      </c>
      <c r="BD128" s="157"/>
      <c r="BE128" s="173" t="s">
        <v>873</v>
      </c>
      <c r="BF128" s="173" t="s">
        <v>868</v>
      </c>
      <c r="BG128" s="173" t="s">
        <v>874</v>
      </c>
      <c r="BH128" s="173" t="s">
        <v>870</v>
      </c>
      <c r="BI128" s="173" t="s">
        <v>241</v>
      </c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  <c r="CE128" s="157"/>
      <c r="CF128" s="157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56"/>
      <c r="DC128" s="156"/>
      <c r="DD128" s="156"/>
      <c r="DE128" s="156"/>
      <c r="DF128" s="156"/>
      <c r="DG128" s="156"/>
      <c r="DH128" s="156"/>
      <c r="DI128" s="135"/>
    </row>
    <row r="129" spans="1:112" ht="30" x14ac:dyDescent="0.25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73" t="s">
        <v>875</v>
      </c>
      <c r="BA129" s="173" t="s">
        <v>876</v>
      </c>
      <c r="BB129" s="60"/>
      <c r="BC129" s="60" t="str">
        <f t="shared" si="12"/>
        <v>FU - FURGONE ATTREZZATO USO NEGOZIO CON PARETE LATO SINISTRO RIBALTABILE</v>
      </c>
      <c r="BD129" s="157"/>
      <c r="BE129" s="173" t="s">
        <v>877</v>
      </c>
      <c r="BF129" s="173" t="s">
        <v>868</v>
      </c>
      <c r="BG129" s="173" t="s">
        <v>878</v>
      </c>
      <c r="BH129" s="173" t="s">
        <v>879</v>
      </c>
      <c r="BI129" s="173" t="s">
        <v>210</v>
      </c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  <c r="CE129" s="157"/>
      <c r="CF129" s="157"/>
      <c r="CG129" s="157"/>
      <c r="CH129" s="157"/>
      <c r="CI129" s="157"/>
      <c r="CJ129" s="157"/>
      <c r="CK129" s="157"/>
      <c r="CL129" s="157"/>
      <c r="CM129" s="157"/>
      <c r="CN129" s="157"/>
      <c r="CO129" s="157"/>
      <c r="CP129" s="157"/>
      <c r="CQ129" s="157"/>
      <c r="CR129" s="157"/>
      <c r="CS129" s="157"/>
      <c r="CT129" s="157"/>
      <c r="CU129" s="157"/>
      <c r="CV129" s="157"/>
      <c r="CW129" s="157"/>
      <c r="CX129" s="157"/>
      <c r="CY129" s="157"/>
      <c r="CZ129" s="157"/>
      <c r="DA129" s="157"/>
      <c r="DB129" s="157"/>
      <c r="DC129" s="157"/>
      <c r="DD129" s="157"/>
      <c r="DE129" s="157"/>
      <c r="DF129" s="157"/>
      <c r="DG129" s="157"/>
      <c r="DH129" s="157"/>
    </row>
    <row r="130" spans="1:112" ht="30" x14ac:dyDescent="0.25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73" t="s">
        <v>880</v>
      </c>
      <c r="BA130" s="173" t="s">
        <v>881</v>
      </c>
      <c r="BB130" s="60"/>
      <c r="BC130" s="60" t="str">
        <f t="shared" si="12"/>
        <v>FV - FURGONE A GIORNO PER TRASPORTO BEVANDE IN BOTTIGLIE</v>
      </c>
      <c r="BD130" s="157"/>
      <c r="BE130" s="173" t="s">
        <v>882</v>
      </c>
      <c r="BF130" s="173" t="s">
        <v>868</v>
      </c>
      <c r="BG130" s="173" t="s">
        <v>883</v>
      </c>
      <c r="BH130" s="173" t="s">
        <v>884</v>
      </c>
      <c r="BI130" s="173" t="s">
        <v>210</v>
      </c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  <c r="CE130" s="157"/>
      <c r="CF130" s="157"/>
      <c r="CG130" s="157"/>
      <c r="CH130" s="157"/>
      <c r="CI130" s="157"/>
      <c r="CJ130" s="157"/>
      <c r="CK130" s="157"/>
      <c r="CL130" s="157"/>
      <c r="CM130" s="157"/>
      <c r="CN130" s="157"/>
      <c r="CO130" s="157"/>
      <c r="CP130" s="157"/>
      <c r="CQ130" s="157"/>
      <c r="CR130" s="157"/>
      <c r="CS130" s="157"/>
      <c r="CT130" s="157"/>
      <c r="CU130" s="157"/>
      <c r="CV130" s="157"/>
      <c r="CW130" s="157"/>
      <c r="CX130" s="157"/>
      <c r="CY130" s="157"/>
      <c r="CZ130" s="157"/>
      <c r="DA130" s="157"/>
      <c r="DB130" s="157"/>
      <c r="DC130" s="157"/>
      <c r="DD130" s="157"/>
      <c r="DE130" s="157"/>
      <c r="DF130" s="157"/>
      <c r="DG130" s="157"/>
      <c r="DH130" s="157"/>
    </row>
    <row r="131" spans="1:112" ht="25.5" x14ac:dyDescent="0.25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73" t="s">
        <v>885</v>
      </c>
      <c r="BA131" s="173" t="s">
        <v>886</v>
      </c>
      <c r="BB131" s="60"/>
      <c r="BC131" s="60" t="str">
        <f t="shared" si="12"/>
        <v>FW - FURGONE ATTREZZATO USO CAMPEGGIO</v>
      </c>
      <c r="BD131" s="157"/>
      <c r="BE131" s="173" t="s">
        <v>887</v>
      </c>
      <c r="BF131" s="173" t="s">
        <v>868</v>
      </c>
      <c r="BG131" s="173" t="s">
        <v>888</v>
      </c>
      <c r="BH131" s="173" t="s">
        <v>889</v>
      </c>
      <c r="BI131" s="173" t="s">
        <v>210</v>
      </c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7"/>
      <c r="CN131" s="157"/>
      <c r="CO131" s="157"/>
      <c r="CP131" s="157"/>
      <c r="CQ131" s="157"/>
      <c r="CR131" s="157"/>
      <c r="CS131" s="157"/>
      <c r="CT131" s="157"/>
      <c r="CU131" s="157"/>
      <c r="CV131" s="157"/>
      <c r="CW131" s="157"/>
      <c r="CX131" s="157"/>
      <c r="CY131" s="157"/>
      <c r="CZ131" s="157"/>
      <c r="DA131" s="157"/>
      <c r="DB131" s="157"/>
      <c r="DC131" s="157"/>
      <c r="DD131" s="157"/>
      <c r="DE131" s="157"/>
      <c r="DF131" s="157"/>
      <c r="DG131" s="157"/>
      <c r="DH131" s="157"/>
    </row>
    <row r="132" spans="1:112" ht="30" x14ac:dyDescent="0.25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73" t="s">
        <v>890</v>
      </c>
      <c r="BA132" s="173" t="s">
        <v>891</v>
      </c>
      <c r="BB132" s="60"/>
      <c r="BC132" s="60" t="str">
        <f t="shared" si="12"/>
        <v>FX - FURGONE FINESTRATO ATTREZZATO USO CAMPEGGIO</v>
      </c>
      <c r="BD132" s="157"/>
      <c r="BE132" s="173" t="s">
        <v>892</v>
      </c>
      <c r="BF132" s="173" t="s">
        <v>868</v>
      </c>
      <c r="BG132" s="173" t="s">
        <v>893</v>
      </c>
      <c r="BH132" s="173" t="s">
        <v>894</v>
      </c>
      <c r="BI132" s="173" t="s">
        <v>210</v>
      </c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/>
      <c r="CK132" s="157"/>
      <c r="CL132" s="157"/>
      <c r="CM132" s="157"/>
      <c r="CN132" s="157"/>
      <c r="CO132" s="157"/>
      <c r="CP132" s="157"/>
      <c r="CQ132" s="157"/>
      <c r="CR132" s="157"/>
      <c r="CS132" s="157"/>
      <c r="CT132" s="157"/>
      <c r="CU132" s="157"/>
      <c r="CV132" s="157"/>
      <c r="CW132" s="157"/>
      <c r="CX132" s="157"/>
      <c r="CY132" s="157"/>
      <c r="CZ132" s="157"/>
      <c r="DA132" s="157"/>
      <c r="DB132" s="157"/>
      <c r="DC132" s="157"/>
      <c r="DD132" s="157"/>
      <c r="DE132" s="157"/>
      <c r="DF132" s="157"/>
      <c r="DG132" s="157"/>
      <c r="DH132" s="157"/>
    </row>
    <row r="133" spans="1:112" ht="25.5" x14ac:dyDescent="0.25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73" t="s">
        <v>895</v>
      </c>
      <c r="BA133" s="173" t="s">
        <v>896</v>
      </c>
      <c r="BB133" s="60"/>
      <c r="BC133" s="60" t="str">
        <f t="shared" si="12"/>
        <v>FY - FURGONE VETRINATO USO ESPOSIZIONE</v>
      </c>
      <c r="BD133" s="157"/>
      <c r="BE133" s="173" t="s">
        <v>897</v>
      </c>
      <c r="BF133" s="173" t="s">
        <v>868</v>
      </c>
      <c r="BG133" s="173" t="s">
        <v>898</v>
      </c>
      <c r="BH133" s="173" t="s">
        <v>894</v>
      </c>
      <c r="BI133" s="173" t="s">
        <v>210</v>
      </c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7"/>
      <c r="CN133" s="157"/>
      <c r="CO133" s="157"/>
      <c r="CP133" s="157"/>
      <c r="CQ133" s="157"/>
      <c r="CR133" s="157"/>
      <c r="CS133" s="157"/>
      <c r="CT133" s="157"/>
      <c r="CU133" s="157"/>
      <c r="CV133" s="157"/>
      <c r="CW133" s="157"/>
      <c r="CX133" s="157"/>
      <c r="CY133" s="157"/>
      <c r="CZ133" s="157"/>
      <c r="DA133" s="157"/>
      <c r="DB133" s="157"/>
      <c r="DC133" s="157"/>
      <c r="DD133" s="157"/>
      <c r="DE133" s="157"/>
      <c r="DF133" s="157"/>
      <c r="DG133" s="157"/>
      <c r="DH133" s="157"/>
    </row>
    <row r="134" spans="1:112" ht="30" x14ac:dyDescent="0.25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73" t="s">
        <v>899</v>
      </c>
      <c r="BA134" s="173" t="s">
        <v>900</v>
      </c>
      <c r="BB134" s="60"/>
      <c r="BC134" s="60" t="str">
        <f t="shared" si="12"/>
        <v>FZ - FURGONE VETRINATO CON APERTURA LATERALE USO ESPOSIZIONE</v>
      </c>
      <c r="BD134" s="157"/>
      <c r="BE134" s="173" t="s">
        <v>901</v>
      </c>
      <c r="BF134" s="173" t="s">
        <v>868</v>
      </c>
      <c r="BG134" s="173" t="s">
        <v>902</v>
      </c>
      <c r="BH134" s="173" t="s">
        <v>894</v>
      </c>
      <c r="BI134" s="173" t="s">
        <v>210</v>
      </c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  <c r="CE134" s="157"/>
      <c r="CF134" s="157"/>
      <c r="CG134" s="157"/>
      <c r="CH134" s="157"/>
      <c r="CI134" s="157"/>
      <c r="CJ134" s="157"/>
      <c r="CK134" s="157"/>
      <c r="CL134" s="157"/>
      <c r="CM134" s="157"/>
      <c r="CN134" s="157"/>
      <c r="CO134" s="157"/>
      <c r="CP134" s="157"/>
      <c r="CQ134" s="157"/>
      <c r="CR134" s="157"/>
      <c r="CS134" s="157"/>
      <c r="CT134" s="157"/>
      <c r="CU134" s="157"/>
      <c r="CV134" s="157"/>
      <c r="CW134" s="157"/>
      <c r="CX134" s="157"/>
      <c r="CY134" s="157"/>
      <c r="CZ134" s="157"/>
      <c r="DA134" s="157"/>
      <c r="DB134" s="157"/>
      <c r="DC134" s="157"/>
      <c r="DD134" s="157"/>
      <c r="DE134" s="157"/>
      <c r="DF134" s="157"/>
      <c r="DG134" s="157"/>
      <c r="DH134" s="157"/>
    </row>
    <row r="135" spans="1:112" ht="25.5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73" t="s">
        <v>903</v>
      </c>
      <c r="BA135" s="173" t="s">
        <v>904</v>
      </c>
      <c r="BB135" s="60"/>
      <c r="BC135" s="60" t="str">
        <f t="shared" si="12"/>
        <v>G0 - FURGONE CON DUE PORTE LATERALI</v>
      </c>
      <c r="BD135" s="157"/>
      <c r="BE135" s="173" t="s">
        <v>905</v>
      </c>
      <c r="BF135" s="173" t="s">
        <v>868</v>
      </c>
      <c r="BG135" s="173" t="s">
        <v>906</v>
      </c>
      <c r="BH135" s="173" t="s">
        <v>894</v>
      </c>
      <c r="BI135" s="173" t="s">
        <v>210</v>
      </c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  <c r="CE135" s="157"/>
      <c r="CF135" s="157"/>
      <c r="CG135" s="157"/>
      <c r="CH135" s="157"/>
      <c r="CI135" s="157"/>
      <c r="CJ135" s="157"/>
      <c r="CK135" s="157"/>
      <c r="CL135" s="157"/>
      <c r="CM135" s="157"/>
      <c r="CN135" s="157"/>
      <c r="CO135" s="157"/>
      <c r="CP135" s="157"/>
      <c r="CQ135" s="157"/>
      <c r="CR135" s="157"/>
      <c r="CS135" s="157"/>
      <c r="CT135" s="157"/>
      <c r="CU135" s="157"/>
      <c r="CV135" s="157"/>
      <c r="CW135" s="157"/>
      <c r="CX135" s="157"/>
      <c r="CY135" s="157"/>
      <c r="CZ135" s="157"/>
      <c r="DA135" s="157"/>
      <c r="DB135" s="157"/>
      <c r="DC135" s="157"/>
      <c r="DD135" s="157"/>
      <c r="DE135" s="157"/>
      <c r="DF135" s="157"/>
      <c r="DG135" s="157"/>
      <c r="DH135" s="157"/>
    </row>
    <row r="136" spans="1:112" ht="25.5" x14ac:dyDescent="0.25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73" t="s">
        <v>907</v>
      </c>
      <c r="BA136" s="173" t="s">
        <v>908</v>
      </c>
      <c r="BB136" s="60"/>
      <c r="BC136" s="60" t="str">
        <f t="shared" si="12"/>
        <v>G1 - FURGONE CON UNA PORTA LATERALE</v>
      </c>
      <c r="BD136" s="157"/>
      <c r="BE136" s="173" t="s">
        <v>909</v>
      </c>
      <c r="BF136" s="173" t="s">
        <v>868</v>
      </c>
      <c r="BG136" s="173" t="s">
        <v>910</v>
      </c>
      <c r="BH136" s="173" t="s">
        <v>911</v>
      </c>
      <c r="BI136" s="173" t="s">
        <v>210</v>
      </c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  <c r="CE136" s="157"/>
      <c r="CF136" s="157"/>
      <c r="CG136" s="157"/>
      <c r="CH136" s="157"/>
      <c r="CI136" s="157"/>
      <c r="CJ136" s="157"/>
      <c r="CK136" s="157"/>
      <c r="CL136" s="157"/>
      <c r="CM136" s="157"/>
      <c r="CN136" s="157"/>
      <c r="CO136" s="157"/>
      <c r="CP136" s="157"/>
      <c r="CQ136" s="157"/>
      <c r="CR136" s="157"/>
      <c r="CS136" s="157"/>
      <c r="CT136" s="157"/>
      <c r="CU136" s="157"/>
      <c r="CV136" s="157"/>
      <c r="CW136" s="157"/>
      <c r="CX136" s="157"/>
      <c r="CY136" s="157"/>
      <c r="CZ136" s="157"/>
      <c r="DA136" s="157"/>
      <c r="DB136" s="157"/>
      <c r="DC136" s="157"/>
      <c r="DD136" s="157"/>
      <c r="DE136" s="157"/>
      <c r="DF136" s="157"/>
      <c r="DG136" s="157"/>
      <c r="DH136" s="157"/>
    </row>
    <row r="137" spans="1:112" ht="30" x14ac:dyDescent="0.25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73" t="s">
        <v>912</v>
      </c>
      <c r="BA137" s="173" t="s">
        <v>913</v>
      </c>
      <c r="BB137" s="60"/>
      <c r="BC137" s="60" t="str">
        <f t="shared" si="12"/>
        <v>G2 - FURGONE VETRINATO CON DUE PORTE LATERALI</v>
      </c>
      <c r="BD137" s="157"/>
      <c r="BE137" s="173" t="s">
        <v>914</v>
      </c>
      <c r="BF137" s="173" t="s">
        <v>868</v>
      </c>
      <c r="BG137" s="173" t="s">
        <v>915</v>
      </c>
      <c r="BH137" s="173" t="s">
        <v>911</v>
      </c>
      <c r="BI137" s="173" t="s">
        <v>210</v>
      </c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  <c r="CE137" s="157"/>
      <c r="CF137" s="157"/>
      <c r="CG137" s="157"/>
      <c r="CH137" s="157"/>
      <c r="CI137" s="157"/>
      <c r="CJ137" s="157"/>
      <c r="CK137" s="157"/>
      <c r="CL137" s="157"/>
      <c r="CM137" s="157"/>
      <c r="CN137" s="157"/>
      <c r="CO137" s="157"/>
      <c r="CP137" s="157"/>
      <c r="CQ137" s="157"/>
      <c r="CR137" s="157"/>
      <c r="CS137" s="157"/>
      <c r="CT137" s="157"/>
      <c r="CU137" s="157"/>
      <c r="CV137" s="157"/>
      <c r="CW137" s="157"/>
      <c r="CX137" s="157"/>
      <c r="CY137" s="157"/>
      <c r="CZ137" s="157"/>
      <c r="DA137" s="157"/>
      <c r="DB137" s="157"/>
      <c r="DC137" s="157"/>
      <c r="DD137" s="157"/>
      <c r="DE137" s="157"/>
      <c r="DF137" s="157"/>
      <c r="DG137" s="157"/>
      <c r="DH137" s="157"/>
    </row>
    <row r="138" spans="1:112" ht="30" x14ac:dyDescent="0.25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73" t="s">
        <v>916</v>
      </c>
      <c r="BA138" s="173" t="s">
        <v>917</v>
      </c>
      <c r="BB138" s="60"/>
      <c r="BC138" s="60" t="str">
        <f t="shared" si="12"/>
        <v>G3 - FURGONE VETRINATO CON UNA PORTA LATERALE</v>
      </c>
      <c r="BD138" s="157"/>
      <c r="BE138" s="173" t="s">
        <v>918</v>
      </c>
      <c r="BF138" s="173" t="s">
        <v>868</v>
      </c>
      <c r="BG138" s="173" t="s">
        <v>919</v>
      </c>
      <c r="BH138" s="173" t="s">
        <v>911</v>
      </c>
      <c r="BI138" s="173" t="s">
        <v>210</v>
      </c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  <c r="CE138" s="157"/>
      <c r="CF138" s="157"/>
      <c r="CG138" s="157"/>
      <c r="CH138" s="157"/>
      <c r="CI138" s="157"/>
      <c r="CJ138" s="157"/>
      <c r="CK138" s="157"/>
      <c r="CL138" s="157"/>
      <c r="CM138" s="157"/>
      <c r="CN138" s="157"/>
      <c r="CO138" s="157"/>
      <c r="CP138" s="157"/>
      <c r="CQ138" s="157"/>
      <c r="CR138" s="157"/>
      <c r="CS138" s="157"/>
      <c r="CT138" s="157"/>
      <c r="CU138" s="157"/>
      <c r="CV138" s="157"/>
      <c r="CW138" s="157"/>
      <c r="CX138" s="157"/>
      <c r="CY138" s="157"/>
      <c r="CZ138" s="157"/>
      <c r="DA138" s="157"/>
      <c r="DB138" s="157"/>
      <c r="DC138" s="157"/>
      <c r="DD138" s="157"/>
      <c r="DE138" s="157"/>
      <c r="DF138" s="157"/>
      <c r="DG138" s="157"/>
      <c r="DH138" s="157"/>
    </row>
    <row r="139" spans="1:112" ht="30" x14ac:dyDescent="0.25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73" t="s">
        <v>920</v>
      </c>
      <c r="BA139" s="173" t="s">
        <v>921</v>
      </c>
      <c r="BB139" s="60"/>
      <c r="BC139" s="60" t="str">
        <f t="shared" si="12"/>
        <v>G4 - FURGONE COIBENTATO CON DUE PORTE LATERALI</v>
      </c>
      <c r="BD139" s="157"/>
      <c r="BE139" s="173" t="s">
        <v>922</v>
      </c>
      <c r="BF139" s="173" t="s">
        <v>868</v>
      </c>
      <c r="BG139" s="173" t="s">
        <v>923</v>
      </c>
      <c r="BH139" s="173" t="s">
        <v>911</v>
      </c>
      <c r="BI139" s="173" t="s">
        <v>210</v>
      </c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  <c r="CE139" s="157"/>
      <c r="CF139" s="157"/>
      <c r="CG139" s="157"/>
      <c r="CH139" s="157"/>
      <c r="CI139" s="157"/>
      <c r="CJ139" s="157"/>
      <c r="CK139" s="157"/>
      <c r="CL139" s="157"/>
      <c r="CM139" s="157"/>
      <c r="CN139" s="157"/>
      <c r="CO139" s="157"/>
      <c r="CP139" s="157"/>
      <c r="CQ139" s="157"/>
      <c r="CR139" s="157"/>
      <c r="CS139" s="157"/>
      <c r="CT139" s="157"/>
      <c r="CU139" s="157"/>
      <c r="CV139" s="157"/>
      <c r="CW139" s="157"/>
      <c r="CX139" s="157"/>
      <c r="CY139" s="157"/>
      <c r="CZ139" s="157"/>
      <c r="DA139" s="157"/>
      <c r="DB139" s="157"/>
      <c r="DC139" s="157"/>
      <c r="DD139" s="157"/>
      <c r="DE139" s="157"/>
      <c r="DF139" s="157"/>
      <c r="DG139" s="157"/>
      <c r="DH139" s="157"/>
    </row>
    <row r="140" spans="1:112" ht="30" x14ac:dyDescent="0.25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73" t="s">
        <v>924</v>
      </c>
      <c r="BA140" s="173" t="s">
        <v>925</v>
      </c>
      <c r="BB140" s="60"/>
      <c r="BC140" s="60" t="str">
        <f t="shared" si="12"/>
        <v>G5 - FURGONE COIBENTATO CON UNA PORTA LATERALE</v>
      </c>
      <c r="BD140" s="157"/>
      <c r="BE140" s="173" t="s">
        <v>926</v>
      </c>
      <c r="BF140" s="173" t="s">
        <v>868</v>
      </c>
      <c r="BG140" s="173" t="s">
        <v>927</v>
      </c>
      <c r="BH140" s="173" t="s">
        <v>928</v>
      </c>
      <c r="BI140" s="173" t="s">
        <v>210</v>
      </c>
      <c r="BJ140" s="157"/>
      <c r="BK140" s="157"/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  <c r="CE140" s="157"/>
      <c r="CF140" s="157"/>
      <c r="CG140" s="157"/>
      <c r="CH140" s="157"/>
      <c r="CI140" s="157"/>
      <c r="CJ140" s="157"/>
      <c r="CK140" s="157"/>
      <c r="CL140" s="157"/>
      <c r="CM140" s="157"/>
      <c r="CN140" s="157"/>
      <c r="CO140" s="157"/>
      <c r="CP140" s="157"/>
      <c r="CQ140" s="157"/>
      <c r="CR140" s="157"/>
      <c r="CS140" s="157"/>
      <c r="CT140" s="157"/>
      <c r="CU140" s="157"/>
      <c r="CV140" s="157"/>
      <c r="CW140" s="157"/>
      <c r="CX140" s="157"/>
      <c r="CY140" s="157"/>
      <c r="CZ140" s="157"/>
      <c r="DA140" s="157"/>
      <c r="DB140" s="157"/>
      <c r="DC140" s="157"/>
      <c r="DD140" s="157"/>
      <c r="DE140" s="157"/>
      <c r="DF140" s="157"/>
      <c r="DG140" s="157"/>
      <c r="DH140" s="157"/>
    </row>
    <row r="141" spans="1:112" ht="25.5" x14ac:dyDescent="0.25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73" t="s">
        <v>929</v>
      </c>
      <c r="BA141" s="173" t="s">
        <v>930</v>
      </c>
      <c r="BB141" s="60"/>
      <c r="BC141" s="60" t="str">
        <f t="shared" si="12"/>
        <v>G7 - FURGONE LABORATORIO MOBILE</v>
      </c>
      <c r="BD141" s="157"/>
      <c r="BE141" s="173" t="s">
        <v>931</v>
      </c>
      <c r="BF141" s="173" t="s">
        <v>868</v>
      </c>
      <c r="BG141" s="173" t="s">
        <v>932</v>
      </c>
      <c r="BH141" s="173" t="s">
        <v>928</v>
      </c>
      <c r="BI141" s="173" t="s">
        <v>210</v>
      </c>
      <c r="BJ141" s="157"/>
      <c r="BK141" s="157"/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  <c r="CE141" s="157"/>
      <c r="CF141" s="157"/>
      <c r="CG141" s="157"/>
      <c r="CH141" s="157"/>
      <c r="CI141" s="157"/>
      <c r="CJ141" s="157"/>
      <c r="CK141" s="157"/>
      <c r="CL141" s="157"/>
      <c r="CM141" s="157"/>
      <c r="CN141" s="157"/>
      <c r="CO141" s="157"/>
      <c r="CP141" s="157"/>
      <c r="CQ141" s="157"/>
      <c r="CR141" s="157"/>
      <c r="CS141" s="157"/>
      <c r="CT141" s="157"/>
      <c r="CU141" s="157"/>
      <c r="CV141" s="157"/>
      <c r="CW141" s="157"/>
      <c r="CX141" s="157"/>
      <c r="CY141" s="157"/>
      <c r="CZ141" s="157"/>
      <c r="DA141" s="157"/>
      <c r="DB141" s="157"/>
      <c r="DC141" s="157"/>
      <c r="DD141" s="157"/>
      <c r="DE141" s="157"/>
      <c r="DF141" s="157"/>
      <c r="DG141" s="157"/>
      <c r="DH141" s="157"/>
    </row>
    <row r="142" spans="1:112" ht="25.5" x14ac:dyDescent="0.25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73" t="s">
        <v>933</v>
      </c>
      <c r="BA142" s="173" t="s">
        <v>934</v>
      </c>
      <c r="BB142" s="60"/>
      <c r="BC142" s="60" t="str">
        <f t="shared" si="12"/>
        <v>G9 - TRASFORMABILE</v>
      </c>
      <c r="BD142" s="157"/>
      <c r="BE142" s="173" t="s">
        <v>935</v>
      </c>
      <c r="BF142" s="173" t="s">
        <v>868</v>
      </c>
      <c r="BG142" s="173" t="s">
        <v>936</v>
      </c>
      <c r="BH142" s="173" t="s">
        <v>928</v>
      </c>
      <c r="BI142" s="173" t="s">
        <v>210</v>
      </c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  <c r="CE142" s="157"/>
      <c r="CF142" s="157"/>
      <c r="CG142" s="157"/>
      <c r="CH142" s="157"/>
      <c r="CI142" s="157"/>
      <c r="CJ142" s="157"/>
      <c r="CK142" s="157"/>
      <c r="CL142" s="157"/>
      <c r="CM142" s="157"/>
      <c r="CN142" s="157"/>
      <c r="CO142" s="157"/>
      <c r="CP142" s="157"/>
      <c r="CQ142" s="157"/>
      <c r="CR142" s="157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  <c r="DF142" s="157"/>
      <c r="DG142" s="157"/>
      <c r="DH142" s="157"/>
    </row>
    <row r="143" spans="1:112" ht="25.5" x14ac:dyDescent="0.25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73" t="s">
        <v>937</v>
      </c>
      <c r="BA143" s="173" t="s">
        <v>938</v>
      </c>
      <c r="BB143" s="60"/>
      <c r="BC143" s="60" t="str">
        <f t="shared" si="12"/>
        <v>GB - FURGONE RIBALTABILE RIALZATO</v>
      </c>
      <c r="BD143" s="157"/>
      <c r="BE143" s="173" t="s">
        <v>939</v>
      </c>
      <c r="BF143" s="173" t="s">
        <v>868</v>
      </c>
      <c r="BG143" s="173" t="s">
        <v>940</v>
      </c>
      <c r="BH143" s="173" t="s">
        <v>928</v>
      </c>
      <c r="BI143" s="173" t="s">
        <v>210</v>
      </c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  <c r="CE143" s="157"/>
      <c r="CF143" s="157"/>
      <c r="CG143" s="157"/>
      <c r="CH143" s="157"/>
      <c r="CI143" s="157"/>
      <c r="CJ143" s="157"/>
      <c r="CK143" s="157"/>
      <c r="CL143" s="157"/>
      <c r="CM143" s="157"/>
      <c r="CN143" s="157"/>
      <c r="CO143" s="157"/>
      <c r="CP143" s="157"/>
      <c r="CQ143" s="157"/>
      <c r="CR143" s="157"/>
      <c r="CS143" s="157"/>
      <c r="CT143" s="157"/>
      <c r="CU143" s="157"/>
      <c r="CV143" s="157"/>
      <c r="CW143" s="157"/>
      <c r="CX143" s="157"/>
      <c r="CY143" s="157"/>
      <c r="CZ143" s="157"/>
      <c r="DA143" s="157"/>
      <c r="DB143" s="157"/>
      <c r="DC143" s="157"/>
      <c r="DD143" s="157"/>
      <c r="DE143" s="157"/>
      <c r="DF143" s="157"/>
      <c r="DG143" s="157"/>
      <c r="DH143" s="157"/>
    </row>
    <row r="144" spans="1:112" ht="30" x14ac:dyDescent="0.25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73" t="s">
        <v>941</v>
      </c>
      <c r="BA144" s="173" t="s">
        <v>942</v>
      </c>
      <c r="BB144" s="60"/>
      <c r="BC144" s="60" t="str">
        <f t="shared" si="12"/>
        <v>GC - FURGONE VETRINATO RIALZATO USO ESPOSIZIONE</v>
      </c>
      <c r="BD144" s="157"/>
      <c r="BE144" s="173" t="s">
        <v>943</v>
      </c>
      <c r="BF144" s="173" t="s">
        <v>868</v>
      </c>
      <c r="BG144" s="173" t="s">
        <v>944</v>
      </c>
      <c r="BH144" s="173" t="s">
        <v>894</v>
      </c>
      <c r="BI144" s="173" t="s">
        <v>210</v>
      </c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  <c r="CE144" s="157"/>
      <c r="CF144" s="157"/>
      <c r="CG144" s="157"/>
      <c r="CH144" s="157"/>
      <c r="CI144" s="157"/>
      <c r="CJ144" s="157"/>
      <c r="CK144" s="157"/>
      <c r="CL144" s="157"/>
      <c r="CM144" s="157"/>
      <c r="CN144" s="157"/>
      <c r="CO144" s="157"/>
      <c r="CP144" s="157"/>
      <c r="CQ144" s="157"/>
      <c r="CR144" s="157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  <c r="DF144" s="157"/>
      <c r="DG144" s="157"/>
      <c r="DH144" s="157"/>
    </row>
    <row r="145" spans="1:112" ht="30" x14ac:dyDescent="0.2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73" t="s">
        <v>945</v>
      </c>
      <c r="BA145" s="173" t="s">
        <v>946</v>
      </c>
      <c r="BB145" s="60"/>
      <c r="BC145" s="60" t="str">
        <f t="shared" si="12"/>
        <v>GD - FURGONE RIALZATO CON SPONDA POSTERIORE CARICATRICE</v>
      </c>
      <c r="BD145" s="157"/>
      <c r="BE145" s="173" t="s">
        <v>947</v>
      </c>
      <c r="BF145" s="173" t="s">
        <v>868</v>
      </c>
      <c r="BG145" s="173" t="s">
        <v>948</v>
      </c>
      <c r="BH145" s="173" t="s">
        <v>894</v>
      </c>
      <c r="BI145" s="173" t="s">
        <v>210</v>
      </c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  <c r="CE145" s="157"/>
      <c r="CF145" s="157"/>
      <c r="CG145" s="157"/>
      <c r="CH145" s="157"/>
      <c r="CI145" s="157"/>
      <c r="CJ145" s="157"/>
      <c r="CK145" s="157"/>
      <c r="CL145" s="157"/>
      <c r="CM145" s="157"/>
      <c r="CN145" s="157"/>
      <c r="CO145" s="157"/>
      <c r="CP145" s="157"/>
      <c r="CQ145" s="157"/>
      <c r="CR145" s="157"/>
      <c r="CS145" s="157"/>
      <c r="CT145" s="157"/>
      <c r="CU145" s="157"/>
      <c r="CV145" s="157"/>
      <c r="CW145" s="157"/>
      <c r="CX145" s="157"/>
      <c r="CY145" s="157"/>
      <c r="CZ145" s="157"/>
      <c r="DA145" s="157"/>
      <c r="DB145" s="157"/>
      <c r="DC145" s="157"/>
      <c r="DD145" s="157"/>
      <c r="DE145" s="157"/>
      <c r="DF145" s="157"/>
      <c r="DG145" s="157"/>
      <c r="DH145" s="157"/>
    </row>
    <row r="146" spans="1:112" ht="30" x14ac:dyDescent="0.25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73" t="s">
        <v>949</v>
      </c>
      <c r="BA146" s="173" t="s">
        <v>950</v>
      </c>
      <c r="BB146" s="60"/>
      <c r="BC146" s="60" t="str">
        <f t="shared" si="12"/>
        <v>GE - FURGONE ISOTERMICO RIALZATO CON GRUPPO FRIGORIFERO</v>
      </c>
      <c r="BD146" s="157"/>
      <c r="BE146" s="173" t="s">
        <v>951</v>
      </c>
      <c r="BF146" s="173" t="s">
        <v>868</v>
      </c>
      <c r="BG146" s="173" t="s">
        <v>952</v>
      </c>
      <c r="BH146" s="173" t="s">
        <v>894</v>
      </c>
      <c r="BI146" s="173" t="s">
        <v>210</v>
      </c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57"/>
      <c r="CJ146" s="157"/>
      <c r="CK146" s="157"/>
      <c r="CL146" s="157"/>
      <c r="CM146" s="157"/>
      <c r="CN146" s="157"/>
      <c r="CO146" s="157"/>
      <c r="CP146" s="157"/>
      <c r="CQ146" s="157"/>
      <c r="CR146" s="157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  <c r="DF146" s="157"/>
      <c r="DG146" s="157"/>
      <c r="DH146" s="157"/>
    </row>
    <row r="147" spans="1:112" ht="25.5" x14ac:dyDescent="0.25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73" t="s">
        <v>953</v>
      </c>
      <c r="BA147" s="173" t="s">
        <v>954</v>
      </c>
      <c r="BB147" s="60"/>
      <c r="BC147" s="60" t="str">
        <f t="shared" si="12"/>
        <v>GF - FURGONE ISOTERMICO RIALZATO</v>
      </c>
      <c r="BD147" s="157"/>
      <c r="BE147" s="173" t="s">
        <v>955</v>
      </c>
      <c r="BF147" s="173" t="s">
        <v>868</v>
      </c>
      <c r="BG147" s="173" t="s">
        <v>956</v>
      </c>
      <c r="BH147" s="173" t="s">
        <v>894</v>
      </c>
      <c r="BI147" s="173" t="s">
        <v>210</v>
      </c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  <c r="CM147" s="157"/>
      <c r="CN147" s="157"/>
      <c r="CO147" s="157"/>
      <c r="CP147" s="157"/>
      <c r="CQ147" s="157"/>
      <c r="CR147" s="157"/>
      <c r="CS147" s="157"/>
      <c r="CT147" s="157"/>
      <c r="CU147" s="157"/>
      <c r="CV147" s="157"/>
      <c r="CW147" s="157"/>
      <c r="CX147" s="157"/>
      <c r="CY147" s="157"/>
      <c r="CZ147" s="157"/>
      <c r="DA147" s="157"/>
      <c r="DB147" s="157"/>
      <c r="DC147" s="157"/>
      <c r="DD147" s="157"/>
      <c r="DE147" s="157"/>
      <c r="DF147" s="157"/>
      <c r="DG147" s="157"/>
      <c r="DH147" s="157"/>
    </row>
    <row r="148" spans="1:112" ht="30" x14ac:dyDescent="0.25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73" t="s">
        <v>957</v>
      </c>
      <c r="BA148" s="173" t="s">
        <v>958</v>
      </c>
      <c r="BB148" s="60"/>
      <c r="BC148" s="60" t="str">
        <f t="shared" si="12"/>
        <v>GG - FURGONE RIALZATO CON GRUPPO AUSILIARIO</v>
      </c>
      <c r="BD148" s="157"/>
      <c r="BE148" s="173" t="s">
        <v>959</v>
      </c>
      <c r="BF148" s="173" t="s">
        <v>868</v>
      </c>
      <c r="BG148" s="173" t="s">
        <v>960</v>
      </c>
      <c r="BH148" s="173" t="s">
        <v>894</v>
      </c>
      <c r="BI148" s="173" t="s">
        <v>210</v>
      </c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  <c r="CE148" s="157"/>
      <c r="CF148" s="157"/>
      <c r="CG148" s="157"/>
      <c r="CH148" s="157"/>
      <c r="CI148" s="157"/>
      <c r="CJ148" s="157"/>
      <c r="CK148" s="157"/>
      <c r="CL148" s="157"/>
      <c r="CM148" s="157"/>
      <c r="CN148" s="157"/>
      <c r="CO148" s="157"/>
      <c r="CP148" s="157"/>
      <c r="CQ148" s="157"/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</row>
    <row r="149" spans="1:112" ht="25.5" x14ac:dyDescent="0.25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73" t="s">
        <v>961</v>
      </c>
      <c r="BA149" s="173" t="s">
        <v>962</v>
      </c>
      <c r="BB149" s="60"/>
      <c r="BC149" s="60" t="str">
        <f t="shared" si="12"/>
        <v>GH - FURGONE COIBENTATO RIALZATO</v>
      </c>
      <c r="BD149" s="157"/>
      <c r="BE149" s="173" t="s">
        <v>963</v>
      </c>
      <c r="BF149" s="173" t="s">
        <v>868</v>
      </c>
      <c r="BG149" s="173" t="s">
        <v>964</v>
      </c>
      <c r="BH149" s="173" t="s">
        <v>894</v>
      </c>
      <c r="BI149" s="173" t="s">
        <v>210</v>
      </c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57"/>
      <c r="CS149" s="157"/>
      <c r="CT149" s="157"/>
      <c r="CU149" s="157"/>
      <c r="CV149" s="157"/>
      <c r="CW149" s="157"/>
      <c r="CX149" s="157"/>
      <c r="CY149" s="157"/>
      <c r="CZ149" s="157"/>
      <c r="DA149" s="157"/>
      <c r="DB149" s="157"/>
      <c r="DC149" s="157"/>
      <c r="DD149" s="157"/>
      <c r="DE149" s="157"/>
      <c r="DF149" s="157"/>
      <c r="DG149" s="157"/>
      <c r="DH149" s="157"/>
    </row>
    <row r="150" spans="1:112" ht="30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73" t="s">
        <v>965</v>
      </c>
      <c r="BA150" s="173" t="s">
        <v>966</v>
      </c>
      <c r="BB150" s="60"/>
      <c r="BC150" s="60" t="str">
        <f t="shared" si="12"/>
        <v>GJ - FURGONE RIALZATO FINESTRATO CON UNA PORTA LATERALE</v>
      </c>
      <c r="BD150" s="157"/>
      <c r="BE150" s="173" t="s">
        <v>967</v>
      </c>
      <c r="BF150" s="173" t="s">
        <v>868</v>
      </c>
      <c r="BG150" s="173" t="s">
        <v>968</v>
      </c>
      <c r="BH150" s="173" t="s">
        <v>969</v>
      </c>
      <c r="BI150" s="173" t="s">
        <v>210</v>
      </c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  <c r="CE150" s="157"/>
      <c r="CF150" s="157"/>
      <c r="CG150" s="157"/>
      <c r="CH150" s="157"/>
      <c r="CI150" s="157"/>
      <c r="CJ150" s="157"/>
      <c r="CK150" s="157"/>
      <c r="CL150" s="157"/>
      <c r="CM150" s="157"/>
      <c r="CN150" s="157"/>
      <c r="CO150" s="157"/>
      <c r="CP150" s="157"/>
      <c r="CQ150" s="157"/>
      <c r="CR150" s="157"/>
      <c r="CS150" s="157"/>
      <c r="CT150" s="157"/>
      <c r="CU150" s="157"/>
      <c r="CV150" s="157"/>
      <c r="CW150" s="157"/>
      <c r="CX150" s="157"/>
      <c r="CY150" s="157"/>
      <c r="CZ150" s="157"/>
      <c r="DA150" s="157"/>
      <c r="DB150" s="157"/>
      <c r="DC150" s="157"/>
      <c r="DD150" s="157"/>
      <c r="DE150" s="157"/>
      <c r="DF150" s="157"/>
      <c r="DG150" s="157"/>
      <c r="DH150" s="157"/>
    </row>
    <row r="151" spans="1:112" ht="30" x14ac:dyDescent="0.25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73" t="s">
        <v>838</v>
      </c>
      <c r="BA151" s="173" t="s">
        <v>970</v>
      </c>
      <c r="BB151" s="60"/>
      <c r="BC151" s="60" t="str">
        <f t="shared" si="12"/>
        <v>GL - FURGONE RIALZATO ATTREZZATO PER TRASPORTO ANIMALI VIVI</v>
      </c>
      <c r="BD151" s="157"/>
      <c r="BE151" s="173" t="s">
        <v>971</v>
      </c>
      <c r="BF151" s="173" t="s">
        <v>868</v>
      </c>
      <c r="BG151" s="173" t="s">
        <v>972</v>
      </c>
      <c r="BH151" s="173" t="s">
        <v>894</v>
      </c>
      <c r="BI151" s="173" t="s">
        <v>210</v>
      </c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  <c r="CE151" s="157"/>
      <c r="CF151" s="157"/>
      <c r="CG151" s="157"/>
      <c r="CH151" s="157"/>
      <c r="CI151" s="157"/>
      <c r="CJ151" s="157"/>
      <c r="CK151" s="157"/>
      <c r="CL151" s="157"/>
      <c r="CM151" s="157"/>
      <c r="CN151" s="157"/>
      <c r="CO151" s="157"/>
      <c r="CP151" s="157"/>
      <c r="CQ151" s="157"/>
      <c r="CR151" s="157"/>
      <c r="CS151" s="157"/>
      <c r="CT151" s="157"/>
      <c r="CU151" s="157"/>
      <c r="CV151" s="157"/>
      <c r="CW151" s="157"/>
      <c r="CX151" s="157"/>
      <c r="CY151" s="157"/>
      <c r="CZ151" s="157"/>
      <c r="DA151" s="157"/>
      <c r="DB151" s="157"/>
      <c r="DC151" s="157"/>
      <c r="DD151" s="157"/>
      <c r="DE151" s="157"/>
      <c r="DF151" s="157"/>
      <c r="DG151" s="157"/>
      <c r="DH151" s="157"/>
    </row>
    <row r="152" spans="1:112" ht="30" x14ac:dyDescent="0.25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73" t="s">
        <v>973</v>
      </c>
      <c r="BA152" s="173" t="s">
        <v>974</v>
      </c>
      <c r="BB152" s="60"/>
      <c r="BC152" s="60" t="str">
        <f t="shared" si="12"/>
        <v>GM - FURGONE RIALZATO ATTREZZATO PER CARNI MACELLATE APPESE</v>
      </c>
      <c r="BD152" s="157"/>
      <c r="BE152" s="173" t="s">
        <v>975</v>
      </c>
      <c r="BF152" s="173" t="s">
        <v>868</v>
      </c>
      <c r="BG152" s="173" t="s">
        <v>976</v>
      </c>
      <c r="BH152" s="173" t="s">
        <v>894</v>
      </c>
      <c r="BI152" s="173" t="s">
        <v>210</v>
      </c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  <c r="CE152" s="157"/>
      <c r="CF152" s="157"/>
      <c r="CG152" s="157"/>
      <c r="CH152" s="157"/>
      <c r="CI152" s="157"/>
      <c r="CJ152" s="157"/>
      <c r="CK152" s="157"/>
      <c r="CL152" s="157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  <c r="DF152" s="157"/>
      <c r="DG152" s="157"/>
      <c r="DH152" s="157"/>
    </row>
    <row r="153" spans="1:112" ht="30" x14ac:dyDescent="0.25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73" t="s">
        <v>977</v>
      </c>
      <c r="BA153" s="173" t="s">
        <v>978</v>
      </c>
      <c r="BB153" s="60"/>
      <c r="BC153" s="60" t="str">
        <f t="shared" si="12"/>
        <v>GN - FURGONE RIALZATO ATTREZZATO PER TRASPORTO CONTENITORI DI LATTE</v>
      </c>
      <c r="BD153" s="157"/>
      <c r="BE153" s="173" t="s">
        <v>979</v>
      </c>
      <c r="BF153" s="173" t="s">
        <v>868</v>
      </c>
      <c r="BG153" s="173" t="s">
        <v>980</v>
      </c>
      <c r="BH153" s="173" t="s">
        <v>894</v>
      </c>
      <c r="BI153" s="173" t="s">
        <v>210</v>
      </c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  <c r="CE153" s="157"/>
      <c r="CF153" s="157"/>
      <c r="CG153" s="157"/>
      <c r="CH153" s="157"/>
      <c r="CI153" s="157"/>
      <c r="CJ153" s="157"/>
      <c r="CK153" s="157"/>
      <c r="CL153" s="157"/>
      <c r="CM153" s="157"/>
      <c r="CN153" s="157"/>
      <c r="CO153" s="157"/>
      <c r="CP153" s="157"/>
      <c r="CQ153" s="157"/>
      <c r="CR153" s="157"/>
      <c r="CS153" s="157"/>
      <c r="CT153" s="157"/>
      <c r="CU153" s="157"/>
      <c r="CV153" s="157"/>
      <c r="CW153" s="157"/>
      <c r="CX153" s="157"/>
      <c r="CY153" s="157"/>
      <c r="CZ153" s="157"/>
      <c r="DA153" s="157"/>
      <c r="DB153" s="157"/>
      <c r="DC153" s="157"/>
      <c r="DD153" s="157"/>
      <c r="DE153" s="157"/>
      <c r="DF153" s="157"/>
      <c r="DG153" s="157"/>
      <c r="DH153" s="157"/>
    </row>
    <row r="154" spans="1:112" ht="30" x14ac:dyDescent="0.25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73" t="s">
        <v>981</v>
      </c>
      <c r="BA154" s="173" t="s">
        <v>982</v>
      </c>
      <c r="BB154" s="60"/>
      <c r="BC154" s="60" t="str">
        <f t="shared" si="12"/>
        <v>GP - FURGONE RIALZATO CON DUE PORTE LATERALI</v>
      </c>
      <c r="BD154" s="157"/>
      <c r="BE154" s="173" t="s">
        <v>983</v>
      </c>
      <c r="BF154" s="173" t="s">
        <v>868</v>
      </c>
      <c r="BG154" s="173" t="s">
        <v>984</v>
      </c>
      <c r="BH154" s="173" t="s">
        <v>894</v>
      </c>
      <c r="BI154" s="173" t="s">
        <v>210</v>
      </c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  <c r="CE154" s="157"/>
      <c r="CF154" s="157"/>
      <c r="CG154" s="157"/>
      <c r="CH154" s="157"/>
      <c r="CI154" s="157"/>
      <c r="CJ154" s="157"/>
      <c r="CK154" s="157"/>
      <c r="CL154" s="157"/>
      <c r="CM154" s="157"/>
      <c r="CN154" s="157"/>
      <c r="CO154" s="157"/>
      <c r="CP154" s="157"/>
      <c r="CQ154" s="157"/>
      <c r="CR154" s="157"/>
      <c r="CS154" s="157"/>
      <c r="CT154" s="157"/>
      <c r="CU154" s="157"/>
      <c r="CV154" s="157"/>
      <c r="CW154" s="157"/>
      <c r="CX154" s="157"/>
      <c r="CY154" s="157"/>
      <c r="CZ154" s="157"/>
      <c r="DA154" s="157"/>
      <c r="DB154" s="157"/>
      <c r="DC154" s="157"/>
      <c r="DD154" s="157"/>
      <c r="DE154" s="157"/>
      <c r="DF154" s="157"/>
      <c r="DG154" s="157"/>
      <c r="DH154" s="157"/>
    </row>
    <row r="155" spans="1:112" ht="30" x14ac:dyDescent="0.2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73" t="s">
        <v>91</v>
      </c>
      <c r="BA155" s="173" t="s">
        <v>985</v>
      </c>
      <c r="BB155" s="60"/>
      <c r="BC155" s="60" t="str">
        <f t="shared" ref="BC155:BC218" si="13">CONCATENATE(AZ155," - ",BA155)</f>
        <v>GR - FURGONE RIALZATO CON UNA PORTA LATERALE</v>
      </c>
      <c r="BD155" s="157"/>
      <c r="BE155" s="173" t="s">
        <v>986</v>
      </c>
      <c r="BF155" s="173" t="s">
        <v>868</v>
      </c>
      <c r="BG155" s="173" t="s">
        <v>987</v>
      </c>
      <c r="BH155" s="173" t="s">
        <v>894</v>
      </c>
      <c r="BI155" s="173" t="s">
        <v>210</v>
      </c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  <c r="CE155" s="157"/>
      <c r="CF155" s="157"/>
      <c r="CG155" s="157"/>
      <c r="CH155" s="157"/>
      <c r="CI155" s="157"/>
      <c r="CJ155" s="157"/>
      <c r="CK155" s="157"/>
      <c r="CL155" s="157"/>
      <c r="CM155" s="157"/>
      <c r="CN155" s="157"/>
      <c r="CO155" s="157"/>
      <c r="CP155" s="157"/>
      <c r="CQ155" s="157"/>
      <c r="CR155" s="157"/>
      <c r="CS155" s="157"/>
      <c r="CT155" s="157"/>
      <c r="CU155" s="157"/>
      <c r="CV155" s="157"/>
      <c r="CW155" s="157"/>
      <c r="CX155" s="157"/>
      <c r="CY155" s="157"/>
      <c r="CZ155" s="157"/>
      <c r="DA155" s="157"/>
      <c r="DB155" s="157"/>
      <c r="DC155" s="157"/>
      <c r="DD155" s="157"/>
      <c r="DE155" s="157"/>
      <c r="DF155" s="157"/>
      <c r="DG155" s="157"/>
      <c r="DH155" s="157"/>
    </row>
    <row r="156" spans="1:112" ht="30" x14ac:dyDescent="0.25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73" t="s">
        <v>988</v>
      </c>
      <c r="BA156" s="173" t="s">
        <v>989</v>
      </c>
      <c r="BB156" s="60"/>
      <c r="BC156" s="60" t="str">
        <f t="shared" si="13"/>
        <v>GS - FURGONE RIALZATO VETRINATO CON DUE PORTE LATERALI</v>
      </c>
      <c r="BD156" s="157"/>
      <c r="BE156" s="173" t="s">
        <v>990</v>
      </c>
      <c r="BF156" s="173" t="s">
        <v>868</v>
      </c>
      <c r="BG156" s="173" t="s">
        <v>991</v>
      </c>
      <c r="BH156" s="173" t="s">
        <v>894</v>
      </c>
      <c r="BI156" s="173" t="s">
        <v>210</v>
      </c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  <c r="CE156" s="157"/>
      <c r="CF156" s="157"/>
      <c r="CG156" s="157"/>
      <c r="CH156" s="157"/>
      <c r="CI156" s="157"/>
      <c r="CJ156" s="157"/>
      <c r="CK156" s="157"/>
      <c r="CL156" s="157"/>
      <c r="CM156" s="157"/>
      <c r="CN156" s="157"/>
      <c r="CO156" s="157"/>
      <c r="CP156" s="157"/>
      <c r="CQ156" s="157"/>
      <c r="CR156" s="157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7"/>
      <c r="DD156" s="157"/>
      <c r="DE156" s="157"/>
      <c r="DF156" s="157"/>
      <c r="DG156" s="157"/>
      <c r="DH156" s="157"/>
    </row>
    <row r="157" spans="1:112" ht="30" x14ac:dyDescent="0.25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73" t="s">
        <v>992</v>
      </c>
      <c r="BA157" s="173" t="s">
        <v>993</v>
      </c>
      <c r="BB157" s="60"/>
      <c r="BC157" s="60" t="str">
        <f t="shared" si="13"/>
        <v>GT - FURGONE RIALZATO VETRINATO CON UNA PORTA LATERALE</v>
      </c>
      <c r="BD157" s="157"/>
      <c r="BE157" s="173" t="s">
        <v>994</v>
      </c>
      <c r="BF157" s="173" t="s">
        <v>868</v>
      </c>
      <c r="BG157" s="173" t="s">
        <v>995</v>
      </c>
      <c r="BH157" s="173" t="s">
        <v>894</v>
      </c>
      <c r="BI157" s="173" t="s">
        <v>210</v>
      </c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  <c r="CE157" s="157"/>
      <c r="CF157" s="157"/>
      <c r="CG157" s="157"/>
      <c r="CH157" s="157"/>
      <c r="CI157" s="157"/>
      <c r="CJ157" s="157"/>
      <c r="CK157" s="157"/>
      <c r="CL157" s="157"/>
      <c r="CM157" s="157"/>
      <c r="CN157" s="157"/>
      <c r="CO157" s="157"/>
      <c r="CP157" s="157"/>
      <c r="CQ157" s="157"/>
      <c r="CR157" s="157"/>
      <c r="CS157" s="157"/>
      <c r="CT157" s="157"/>
      <c r="CU157" s="157"/>
      <c r="CV157" s="157"/>
      <c r="CW157" s="157"/>
      <c r="CX157" s="157"/>
      <c r="CY157" s="157"/>
      <c r="CZ157" s="157"/>
      <c r="DA157" s="157"/>
      <c r="DB157" s="157"/>
      <c r="DC157" s="157"/>
      <c r="DD157" s="157"/>
      <c r="DE157" s="157"/>
      <c r="DF157" s="157"/>
      <c r="DG157" s="157"/>
      <c r="DH157" s="157"/>
    </row>
    <row r="158" spans="1:112" ht="30" x14ac:dyDescent="0.25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73" t="s">
        <v>996</v>
      </c>
      <c r="BA158" s="173" t="s">
        <v>997</v>
      </c>
      <c r="BB158" s="60"/>
      <c r="BC158" s="60" t="str">
        <f t="shared" si="13"/>
        <v>GU - FURGONE COIBENTATO RIALZATO CON DUE PORTE LATERALI</v>
      </c>
      <c r="BD158" s="157"/>
      <c r="BE158" s="173" t="s">
        <v>998</v>
      </c>
      <c r="BF158" s="173" t="s">
        <v>868</v>
      </c>
      <c r="BG158" s="173" t="s">
        <v>999</v>
      </c>
      <c r="BH158" s="173" t="s">
        <v>894</v>
      </c>
      <c r="BI158" s="173" t="s">
        <v>210</v>
      </c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  <c r="CM158" s="157"/>
      <c r="CN158" s="157"/>
      <c r="CO158" s="157"/>
      <c r="CP158" s="157"/>
      <c r="CQ158" s="157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  <c r="DF158" s="157"/>
      <c r="DG158" s="157"/>
      <c r="DH158" s="157"/>
    </row>
    <row r="159" spans="1:112" ht="30" x14ac:dyDescent="0.25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73" t="s">
        <v>1000</v>
      </c>
      <c r="BA159" s="173" t="s">
        <v>1001</v>
      </c>
      <c r="BB159" s="60"/>
      <c r="BC159" s="60" t="str">
        <f t="shared" si="13"/>
        <v>GZ - FURGONE COIBENTATO RIALZATO CON UNA PORTA LATERALE</v>
      </c>
      <c r="BD159" s="157"/>
      <c r="BE159" s="173" t="s">
        <v>1002</v>
      </c>
      <c r="BF159" s="173" t="s">
        <v>868</v>
      </c>
      <c r="BG159" s="173" t="s">
        <v>1003</v>
      </c>
      <c r="BH159" s="173" t="s">
        <v>894</v>
      </c>
      <c r="BI159" s="173" t="s">
        <v>210</v>
      </c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  <c r="CE159" s="157"/>
      <c r="CF159" s="157"/>
      <c r="CG159" s="157"/>
      <c r="CH159" s="157"/>
      <c r="CI159" s="157"/>
      <c r="CJ159" s="157"/>
      <c r="CK159" s="157"/>
      <c r="CL159" s="157"/>
      <c r="CM159" s="157"/>
      <c r="CN159" s="157"/>
      <c r="CO159" s="157"/>
      <c r="CP159" s="157"/>
      <c r="CQ159" s="157"/>
      <c r="CR159" s="157"/>
      <c r="CS159" s="157"/>
      <c r="CT159" s="157"/>
      <c r="CU159" s="157"/>
      <c r="CV159" s="157"/>
      <c r="CW159" s="157"/>
      <c r="CX159" s="157"/>
      <c r="CY159" s="157"/>
      <c r="CZ159" s="157"/>
      <c r="DA159" s="157"/>
      <c r="DB159" s="157"/>
      <c r="DC159" s="157"/>
      <c r="DD159" s="157"/>
      <c r="DE159" s="157"/>
      <c r="DF159" s="157"/>
      <c r="DG159" s="157"/>
      <c r="DH159" s="157"/>
    </row>
    <row r="160" spans="1:112" x14ac:dyDescent="0.25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73" t="s">
        <v>1004</v>
      </c>
      <c r="BA160" s="173" t="s">
        <v>1005</v>
      </c>
      <c r="BB160" s="60"/>
      <c r="BC160" s="60" t="str">
        <f t="shared" si="13"/>
        <v>H0 - FURGONE RIALZATO VETRINATO</v>
      </c>
      <c r="BD160" s="157"/>
      <c r="BE160" s="173" t="s">
        <v>1006</v>
      </c>
      <c r="BF160" s="173" t="s">
        <v>868</v>
      </c>
      <c r="BG160" s="173" t="s">
        <v>1007</v>
      </c>
      <c r="BH160" s="173" t="s">
        <v>894</v>
      </c>
      <c r="BI160" s="173" t="s">
        <v>210</v>
      </c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  <c r="CE160" s="157"/>
      <c r="CF160" s="157"/>
      <c r="CG160" s="157"/>
      <c r="CH160" s="157"/>
      <c r="CI160" s="157"/>
      <c r="CJ160" s="157"/>
      <c r="CK160" s="157"/>
      <c r="CL160" s="157"/>
      <c r="CM160" s="157"/>
      <c r="CN160" s="157"/>
      <c r="CO160" s="157"/>
      <c r="CP160" s="157"/>
      <c r="CQ160" s="157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  <c r="DF160" s="157"/>
      <c r="DG160" s="157"/>
      <c r="DH160" s="157"/>
    </row>
    <row r="161" spans="1:112" ht="25.5" x14ac:dyDescent="0.25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73" t="s">
        <v>1008</v>
      </c>
      <c r="BA161" s="173" t="s">
        <v>1009</v>
      </c>
      <c r="BB161" s="60"/>
      <c r="BC161" s="60" t="str">
        <f t="shared" si="13"/>
        <v>H1 - FURGONE BLINDATO</v>
      </c>
      <c r="BD161" s="157"/>
      <c r="BE161" s="173" t="s">
        <v>1010</v>
      </c>
      <c r="BF161" s="173" t="s">
        <v>868</v>
      </c>
      <c r="BG161" s="173" t="s">
        <v>1011</v>
      </c>
      <c r="BH161" s="173" t="s">
        <v>894</v>
      </c>
      <c r="BI161" s="173" t="s">
        <v>210</v>
      </c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  <c r="CE161" s="157"/>
      <c r="CF161" s="157"/>
      <c r="CG161" s="157"/>
      <c r="CH161" s="157"/>
      <c r="CI161" s="157"/>
      <c r="CJ161" s="157"/>
      <c r="CK161" s="157"/>
      <c r="CL161" s="157"/>
      <c r="CM161" s="157"/>
      <c r="CN161" s="157"/>
      <c r="CO161" s="157"/>
      <c r="CP161" s="157"/>
      <c r="CQ161" s="157"/>
      <c r="CR161" s="157"/>
      <c r="CS161" s="157"/>
      <c r="CT161" s="157"/>
      <c r="CU161" s="157"/>
      <c r="CV161" s="157"/>
      <c r="CW161" s="157"/>
      <c r="CX161" s="157"/>
      <c r="CY161" s="157"/>
      <c r="CZ161" s="157"/>
      <c r="DA161" s="157"/>
      <c r="DB161" s="157"/>
      <c r="DC161" s="157"/>
      <c r="DD161" s="157"/>
      <c r="DE161" s="157"/>
      <c r="DF161" s="157"/>
      <c r="DG161" s="157"/>
      <c r="DH161" s="157"/>
    </row>
    <row r="162" spans="1:112" ht="25.5" x14ac:dyDescent="0.25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73" t="s">
        <v>1012</v>
      </c>
      <c r="BA162" s="173" t="s">
        <v>1013</v>
      </c>
      <c r="BB162" s="60"/>
      <c r="BC162" s="60" t="str">
        <f t="shared" si="13"/>
        <v>IA - CHIUSA TIPO GIARDINETTA 3 PORTE</v>
      </c>
      <c r="BD162" s="157"/>
      <c r="BE162" s="173" t="s">
        <v>1014</v>
      </c>
      <c r="BF162" s="173" t="s">
        <v>868</v>
      </c>
      <c r="BG162" s="173" t="s">
        <v>1015</v>
      </c>
      <c r="BH162" s="173" t="s">
        <v>894</v>
      </c>
      <c r="BI162" s="173" t="s">
        <v>210</v>
      </c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  <c r="CE162" s="157"/>
      <c r="CF162" s="157"/>
      <c r="CG162" s="157"/>
      <c r="CH162" s="157"/>
      <c r="CI162" s="157"/>
      <c r="CJ162" s="157"/>
      <c r="CK162" s="157"/>
      <c r="CL162" s="157"/>
      <c r="CM162" s="157"/>
      <c r="CN162" s="157"/>
      <c r="CO162" s="157"/>
      <c r="CP162" s="157"/>
      <c r="CQ162" s="157"/>
      <c r="CR162" s="157"/>
      <c r="CS162" s="157"/>
      <c r="CT162" s="157"/>
      <c r="CU162" s="157"/>
      <c r="CV162" s="157"/>
      <c r="CW162" s="157"/>
      <c r="CX162" s="157"/>
      <c r="CY162" s="157"/>
      <c r="CZ162" s="157"/>
      <c r="DA162" s="157"/>
      <c r="DB162" s="157"/>
      <c r="DC162" s="157"/>
      <c r="DD162" s="157"/>
      <c r="DE162" s="157"/>
      <c r="DF162" s="157"/>
      <c r="DG162" s="157"/>
      <c r="DH162" s="157"/>
    </row>
    <row r="163" spans="1:112" ht="25.5" x14ac:dyDescent="0.25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73" t="s">
        <v>1016</v>
      </c>
      <c r="BA163" s="173" t="s">
        <v>1017</v>
      </c>
      <c r="BB163" s="60"/>
      <c r="BC163" s="60" t="str">
        <f t="shared" si="13"/>
        <v>IB - CHIUSA TIPO GIARDINETTA 5 PORTE</v>
      </c>
      <c r="BD163" s="157"/>
      <c r="BE163" s="173" t="s">
        <v>1018</v>
      </c>
      <c r="BF163" s="173" t="s">
        <v>868</v>
      </c>
      <c r="BG163" s="173" t="s">
        <v>1019</v>
      </c>
      <c r="BH163" s="173" t="s">
        <v>911</v>
      </c>
      <c r="BI163" s="173" t="s">
        <v>210</v>
      </c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  <c r="CE163" s="157"/>
      <c r="CF163" s="157"/>
      <c r="CG163" s="157"/>
      <c r="CH163" s="157"/>
      <c r="CI163" s="157"/>
      <c r="CJ163" s="157"/>
      <c r="CK163" s="157"/>
      <c r="CL163" s="157"/>
      <c r="CM163" s="157"/>
      <c r="CN163" s="157"/>
      <c r="CO163" s="157"/>
      <c r="CP163" s="157"/>
      <c r="CQ163" s="157"/>
      <c r="CR163" s="157"/>
      <c r="CS163" s="157"/>
      <c r="CT163" s="157"/>
      <c r="CU163" s="157"/>
      <c r="CV163" s="157"/>
      <c r="CW163" s="157"/>
      <c r="CX163" s="157"/>
      <c r="CY163" s="157"/>
      <c r="CZ163" s="157"/>
      <c r="DA163" s="157"/>
      <c r="DB163" s="157"/>
      <c r="DC163" s="157"/>
      <c r="DD163" s="157"/>
      <c r="DE163" s="157"/>
      <c r="DF163" s="157"/>
      <c r="DG163" s="157"/>
      <c r="DH163" s="157"/>
    </row>
    <row r="164" spans="1:112" ht="25.5" x14ac:dyDescent="0.25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73" t="s">
        <v>1020</v>
      </c>
      <c r="BA164" s="173" t="s">
        <v>1021</v>
      </c>
      <c r="BB164" s="60"/>
      <c r="BC164" s="60" t="str">
        <f t="shared" si="13"/>
        <v>IC - CHIUSA TRASFORMABILE 3 PORTE</v>
      </c>
      <c r="BD164" s="157"/>
      <c r="BE164" s="173" t="s">
        <v>1022</v>
      </c>
      <c r="BF164" s="173" t="s">
        <v>868</v>
      </c>
      <c r="BG164" s="173" t="s">
        <v>1023</v>
      </c>
      <c r="BH164" s="173" t="s">
        <v>928</v>
      </c>
      <c r="BI164" s="173" t="s">
        <v>210</v>
      </c>
      <c r="BJ164" s="157"/>
      <c r="BK164" s="157"/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  <c r="CE164" s="157"/>
      <c r="CF164" s="157"/>
      <c r="CG164" s="157"/>
      <c r="CH164" s="157"/>
      <c r="CI164" s="157"/>
      <c r="CJ164" s="157"/>
      <c r="CK164" s="157"/>
      <c r="CL164" s="157"/>
      <c r="CM164" s="157"/>
      <c r="CN164" s="157"/>
      <c r="CO164" s="157"/>
      <c r="CP164" s="157"/>
      <c r="CQ164" s="157"/>
      <c r="CR164" s="157"/>
      <c r="CS164" s="157"/>
      <c r="CT164" s="157"/>
      <c r="CU164" s="157"/>
      <c r="CV164" s="157"/>
      <c r="CW164" s="157"/>
      <c r="CX164" s="157"/>
      <c r="CY164" s="157"/>
      <c r="CZ164" s="157"/>
      <c r="DA164" s="157"/>
      <c r="DB164" s="157"/>
      <c r="DC164" s="157"/>
      <c r="DD164" s="157"/>
      <c r="DE164" s="157"/>
      <c r="DF164" s="157"/>
      <c r="DG164" s="157"/>
      <c r="DH164" s="157"/>
    </row>
    <row r="165" spans="1:112" ht="25.5" x14ac:dyDescent="0.25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73" t="s">
        <v>1024</v>
      </c>
      <c r="BA165" s="173" t="s">
        <v>1025</v>
      </c>
      <c r="BB165" s="60"/>
      <c r="BC165" s="60" t="str">
        <f t="shared" si="13"/>
        <v>ID - CHIUSA TRASFORMABILE 5 PORTE</v>
      </c>
      <c r="BD165" s="157"/>
      <c r="BE165" s="173" t="s">
        <v>1026</v>
      </c>
      <c r="BF165" s="173" t="s">
        <v>868</v>
      </c>
      <c r="BG165" s="173" t="s">
        <v>1027</v>
      </c>
      <c r="BH165" s="173" t="s">
        <v>894</v>
      </c>
      <c r="BI165" s="173" t="s">
        <v>210</v>
      </c>
      <c r="BJ165" s="157"/>
      <c r="BK165" s="157"/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  <c r="CE165" s="157"/>
      <c r="CF165" s="157"/>
      <c r="CG165" s="157"/>
      <c r="CH165" s="157"/>
      <c r="CI165" s="157"/>
      <c r="CJ165" s="157"/>
      <c r="CK165" s="157"/>
      <c r="CL165" s="157"/>
      <c r="CM165" s="157"/>
      <c r="CN165" s="157"/>
      <c r="CO165" s="157"/>
      <c r="CP165" s="157"/>
      <c r="CQ165" s="157"/>
      <c r="CR165" s="157"/>
      <c r="CS165" s="157"/>
      <c r="CT165" s="157"/>
      <c r="CU165" s="157"/>
      <c r="CV165" s="157"/>
      <c r="CW165" s="157"/>
      <c r="CX165" s="157"/>
      <c r="CY165" s="157"/>
      <c r="CZ165" s="157"/>
      <c r="DA165" s="157"/>
      <c r="DB165" s="157"/>
      <c r="DC165" s="157"/>
      <c r="DD165" s="157"/>
      <c r="DE165" s="157"/>
      <c r="DF165" s="157"/>
      <c r="DG165" s="157"/>
      <c r="DH165" s="157"/>
    </row>
    <row r="166" spans="1:112" ht="25.5" x14ac:dyDescent="0.25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77" t="s">
        <v>1028</v>
      </c>
      <c r="BA166" s="177" t="s">
        <v>611</v>
      </c>
      <c r="BB166" s="60"/>
      <c r="BC166" s="60" t="str">
        <f t="shared" si="13"/>
        <v>IE - CHIUSA 3 PORTE</v>
      </c>
      <c r="BD166" s="157"/>
      <c r="BE166" s="173" t="s">
        <v>1029</v>
      </c>
      <c r="BF166" s="173" t="s">
        <v>868</v>
      </c>
      <c r="BG166" s="173" t="s">
        <v>1030</v>
      </c>
      <c r="BH166" s="173" t="s">
        <v>1031</v>
      </c>
      <c r="BI166" s="173" t="s">
        <v>210</v>
      </c>
      <c r="BJ166" s="157"/>
      <c r="BK166" s="157"/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  <c r="CE166" s="157"/>
      <c r="CF166" s="157"/>
      <c r="CG166" s="157"/>
      <c r="CH166" s="157"/>
      <c r="CI166" s="157"/>
      <c r="CJ166" s="157"/>
      <c r="CK166" s="157"/>
      <c r="CL166" s="157"/>
      <c r="CM166" s="157"/>
      <c r="CN166" s="157"/>
      <c r="CO166" s="157"/>
      <c r="CP166" s="157"/>
      <c r="CQ166" s="157"/>
      <c r="CR166" s="157"/>
      <c r="CS166" s="157"/>
      <c r="CT166" s="157"/>
      <c r="CU166" s="157"/>
      <c r="CV166" s="157"/>
      <c r="CW166" s="157"/>
      <c r="CX166" s="157"/>
      <c r="CY166" s="157"/>
      <c r="CZ166" s="157"/>
      <c r="DA166" s="157"/>
      <c r="DB166" s="157"/>
      <c r="DC166" s="157"/>
      <c r="DD166" s="157"/>
      <c r="DE166" s="157"/>
      <c r="DF166" s="157"/>
      <c r="DG166" s="157"/>
      <c r="DH166" s="157"/>
    </row>
    <row r="167" spans="1:112" ht="25.5" x14ac:dyDescent="0.25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77" t="s">
        <v>1032</v>
      </c>
      <c r="BA167" s="177" t="s">
        <v>1033</v>
      </c>
      <c r="BB167" s="60"/>
      <c r="BC167" s="60" t="str">
        <f t="shared" si="13"/>
        <v>IS - TRATTORE STRADALE PER TRENINI TURISTICI</v>
      </c>
      <c r="BD167" s="157"/>
      <c r="BE167" s="173" t="s">
        <v>1034</v>
      </c>
      <c r="BF167" s="173" t="s">
        <v>868</v>
      </c>
      <c r="BG167" s="173" t="s">
        <v>1035</v>
      </c>
      <c r="BH167" s="173" t="s">
        <v>1036</v>
      </c>
      <c r="BI167" s="173" t="s">
        <v>210</v>
      </c>
      <c r="BJ167" s="157"/>
      <c r="BK167" s="157"/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  <c r="CE167" s="157"/>
      <c r="CF167" s="157"/>
      <c r="CG167" s="157"/>
      <c r="CH167" s="157"/>
      <c r="CI167" s="157"/>
      <c r="CJ167" s="157"/>
      <c r="CK167" s="157"/>
      <c r="CL167" s="157"/>
      <c r="CM167" s="157"/>
      <c r="CN167" s="157"/>
      <c r="CO167" s="157"/>
      <c r="CP167" s="157"/>
      <c r="CQ167" s="157"/>
      <c r="CR167" s="157"/>
      <c r="CS167" s="157"/>
      <c r="CT167" s="157"/>
      <c r="CU167" s="157"/>
      <c r="CV167" s="157"/>
      <c r="CW167" s="157"/>
      <c r="CX167" s="157"/>
      <c r="CY167" s="157"/>
      <c r="CZ167" s="157"/>
      <c r="DA167" s="157"/>
      <c r="DB167" s="157"/>
      <c r="DC167" s="157"/>
      <c r="DD167" s="157"/>
      <c r="DE167" s="157"/>
      <c r="DF167" s="157"/>
      <c r="DG167" s="157"/>
      <c r="DH167" s="157"/>
    </row>
    <row r="168" spans="1:112" ht="30" x14ac:dyDescent="0.25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73" t="s">
        <v>1037</v>
      </c>
      <c r="BA168" s="173" t="s">
        <v>1038</v>
      </c>
      <c r="BB168" s="60"/>
      <c r="BC168" s="60" t="str">
        <f t="shared" si="13"/>
        <v>J1 - ATTREZZATA PER TRASPORTO DI IMBARCAZIONI</v>
      </c>
      <c r="BD168" s="157"/>
      <c r="BE168" s="173" t="s">
        <v>1039</v>
      </c>
      <c r="BF168" s="173" t="s">
        <v>868</v>
      </c>
      <c r="BG168" s="173" t="s">
        <v>1040</v>
      </c>
      <c r="BH168" s="173" t="s">
        <v>894</v>
      </c>
      <c r="BI168" s="173" t="s">
        <v>210</v>
      </c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  <c r="CE168" s="157"/>
      <c r="CF168" s="157"/>
      <c r="CG168" s="157"/>
      <c r="CH168" s="157"/>
      <c r="CI168" s="157"/>
      <c r="CJ168" s="157"/>
      <c r="CK168" s="157"/>
      <c r="CL168" s="157"/>
      <c r="CM168" s="157"/>
      <c r="CN168" s="157"/>
      <c r="CO168" s="157"/>
      <c r="CP168" s="157"/>
      <c r="CQ168" s="157"/>
      <c r="CR168" s="157"/>
      <c r="CS168" s="157"/>
      <c r="CT168" s="157"/>
      <c r="CU168" s="157"/>
      <c r="CV168" s="157"/>
      <c r="CW168" s="157"/>
      <c r="CX168" s="157"/>
      <c r="CY168" s="157"/>
      <c r="CZ168" s="157"/>
      <c r="DA168" s="157"/>
      <c r="DB168" s="157"/>
      <c r="DC168" s="157"/>
      <c r="DD168" s="157"/>
      <c r="DE168" s="157"/>
      <c r="DF168" s="157"/>
      <c r="DG168" s="157"/>
      <c r="DH168" s="157"/>
    </row>
    <row r="169" spans="1:112" x14ac:dyDescent="0.25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73" t="s">
        <v>1041</v>
      </c>
      <c r="BA169" s="173" t="s">
        <v>1042</v>
      </c>
      <c r="BB169" s="60"/>
      <c r="BC169" s="60" t="str">
        <f t="shared" si="13"/>
        <v>J2 - ATTREZZATA PER TRASPORTO DI ALIANTI</v>
      </c>
      <c r="BD169" s="157"/>
      <c r="BE169" s="173" t="s">
        <v>1043</v>
      </c>
      <c r="BF169" s="173" t="s">
        <v>868</v>
      </c>
      <c r="BG169" s="173" t="s">
        <v>1044</v>
      </c>
      <c r="BH169" s="173" t="s">
        <v>911</v>
      </c>
      <c r="BI169" s="173" t="s">
        <v>210</v>
      </c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  <c r="CE169" s="157"/>
      <c r="CF169" s="157"/>
      <c r="CG169" s="157"/>
      <c r="CH169" s="157"/>
      <c r="CI169" s="157"/>
      <c r="CJ169" s="157"/>
      <c r="CK169" s="157"/>
      <c r="CL169" s="157"/>
      <c r="CM169" s="157"/>
      <c r="CN169" s="157"/>
      <c r="CO169" s="157"/>
      <c r="CP169" s="157"/>
      <c r="CQ169" s="157"/>
      <c r="CR169" s="157"/>
      <c r="CS169" s="157"/>
      <c r="CT169" s="157"/>
      <c r="CU169" s="157"/>
      <c r="CV169" s="157"/>
      <c r="CW169" s="157"/>
      <c r="CX169" s="157"/>
      <c r="CY169" s="157"/>
      <c r="CZ169" s="157"/>
      <c r="DA169" s="157"/>
      <c r="DB169" s="157"/>
      <c r="DC169" s="157"/>
      <c r="DD169" s="157"/>
      <c r="DE169" s="157"/>
      <c r="DF169" s="157"/>
      <c r="DG169" s="157"/>
      <c r="DH169" s="157"/>
    </row>
    <row r="170" spans="1:112" ht="25.5" x14ac:dyDescent="0.25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73" t="s">
        <v>1045</v>
      </c>
      <c r="BA170" s="173" t="s">
        <v>1046</v>
      </c>
      <c r="BB170" s="60"/>
      <c r="BC170" s="60" t="str">
        <f t="shared" si="13"/>
        <v>J3 - ATTREZZATA PER TRASPORTO DI MOTOCICLI</v>
      </c>
      <c r="BD170" s="157"/>
      <c r="BE170" s="173" t="s">
        <v>1047</v>
      </c>
      <c r="BF170" s="173" t="s">
        <v>868</v>
      </c>
      <c r="BG170" s="173" t="s">
        <v>1048</v>
      </c>
      <c r="BH170" s="173" t="s">
        <v>911</v>
      </c>
      <c r="BI170" s="173" t="s">
        <v>210</v>
      </c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  <c r="CE170" s="157"/>
      <c r="CF170" s="157"/>
      <c r="CG170" s="157"/>
      <c r="CH170" s="157"/>
      <c r="CI170" s="157"/>
      <c r="CJ170" s="157"/>
      <c r="CK170" s="157"/>
      <c r="CL170" s="157"/>
      <c r="CM170" s="157"/>
      <c r="CN170" s="157"/>
      <c r="CO170" s="157"/>
      <c r="CP170" s="157"/>
      <c r="CQ170" s="157"/>
      <c r="CR170" s="157"/>
      <c r="CS170" s="157"/>
      <c r="CT170" s="157"/>
      <c r="CU170" s="157"/>
      <c r="CV170" s="157"/>
      <c r="CW170" s="157"/>
      <c r="CX170" s="157"/>
      <c r="CY170" s="157"/>
      <c r="CZ170" s="157"/>
      <c r="DA170" s="157"/>
      <c r="DB170" s="157"/>
      <c r="DC170" s="157"/>
      <c r="DD170" s="157"/>
      <c r="DE170" s="157"/>
      <c r="DF170" s="157"/>
      <c r="DG170" s="157"/>
      <c r="DH170" s="157"/>
    </row>
    <row r="171" spans="1:112" ht="30" x14ac:dyDescent="0.25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73" t="s">
        <v>1049</v>
      </c>
      <c r="BA171" s="173" t="s">
        <v>1050</v>
      </c>
      <c r="BB171" s="60"/>
      <c r="BC171" s="60" t="str">
        <f t="shared" si="13"/>
        <v>J4 - ATTREZZATA PER TRASPORTO DI AUTOVEICOLI</v>
      </c>
      <c r="BD171" s="157"/>
      <c r="BE171" s="173" t="s">
        <v>1051</v>
      </c>
      <c r="BF171" s="173" t="s">
        <v>868</v>
      </c>
      <c r="BG171" s="173" t="s">
        <v>1052</v>
      </c>
      <c r="BH171" s="173" t="s">
        <v>911</v>
      </c>
      <c r="BI171" s="173" t="s">
        <v>210</v>
      </c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7"/>
      <c r="CQ171" s="157"/>
      <c r="CR171" s="157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  <c r="DF171" s="157"/>
      <c r="DG171" s="157"/>
      <c r="DH171" s="157"/>
    </row>
    <row r="172" spans="1:112" ht="30" x14ac:dyDescent="0.25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73" t="s">
        <v>1053</v>
      </c>
      <c r="BA172" s="173" t="s">
        <v>1054</v>
      </c>
      <c r="BB172" s="60"/>
      <c r="BC172" s="60" t="str">
        <f t="shared" si="13"/>
        <v>J5 - ATTREZZATA PER TRASPORTO DI ANIMALI PER USO SPORTIVO</v>
      </c>
      <c r="BD172" s="157"/>
      <c r="BE172" s="173" t="s">
        <v>1055</v>
      </c>
      <c r="BF172" s="173" t="s">
        <v>868</v>
      </c>
      <c r="BG172" s="173" t="s">
        <v>1056</v>
      </c>
      <c r="BH172" s="173" t="s">
        <v>911</v>
      </c>
      <c r="BI172" s="173" t="s">
        <v>210</v>
      </c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  <c r="CE172" s="157"/>
      <c r="CF172" s="157"/>
      <c r="CG172" s="157"/>
      <c r="CH172" s="157"/>
      <c r="CI172" s="157"/>
      <c r="CJ172" s="157"/>
      <c r="CK172" s="157"/>
      <c r="CL172" s="157"/>
      <c r="CM172" s="157"/>
      <c r="CN172" s="157"/>
      <c r="CO172" s="157"/>
      <c r="CP172" s="157"/>
      <c r="CQ172" s="157"/>
      <c r="CR172" s="157"/>
      <c r="CS172" s="157"/>
      <c r="CT172" s="157"/>
      <c r="CU172" s="157"/>
      <c r="CV172" s="157"/>
      <c r="CW172" s="157"/>
      <c r="CX172" s="157"/>
      <c r="CY172" s="157"/>
      <c r="CZ172" s="157"/>
      <c r="DA172" s="157"/>
      <c r="DB172" s="157"/>
      <c r="DC172" s="157"/>
      <c r="DD172" s="157"/>
      <c r="DE172" s="157"/>
      <c r="DF172" s="157"/>
      <c r="DG172" s="157"/>
      <c r="DH172" s="157"/>
    </row>
    <row r="173" spans="1:112" x14ac:dyDescent="0.25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73" t="s">
        <v>1057</v>
      </c>
      <c r="BA173" s="173" t="s">
        <v>1058</v>
      </c>
      <c r="BB173" s="60"/>
      <c r="BC173" s="60" t="str">
        <f t="shared" si="13"/>
        <v>J6 - ATTREZZATA CON TENDA PER CAMPEGGIO</v>
      </c>
      <c r="BD173" s="157"/>
      <c r="BE173" s="173" t="s">
        <v>1059</v>
      </c>
      <c r="BF173" s="173" t="s">
        <v>868</v>
      </c>
      <c r="BG173" s="173" t="s">
        <v>1060</v>
      </c>
      <c r="BH173" s="173" t="s">
        <v>911</v>
      </c>
      <c r="BI173" s="173" t="s">
        <v>210</v>
      </c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  <c r="CE173" s="157"/>
      <c r="CF173" s="157"/>
      <c r="CG173" s="157"/>
      <c r="CH173" s="157"/>
      <c r="CI173" s="157"/>
      <c r="CJ173" s="157"/>
      <c r="CK173" s="157"/>
      <c r="CL173" s="157"/>
      <c r="CM173" s="157"/>
      <c r="CN173" s="157"/>
      <c r="CO173" s="157"/>
      <c r="CP173" s="157"/>
      <c r="CQ173" s="157"/>
      <c r="CR173" s="157"/>
      <c r="CS173" s="157"/>
      <c r="CT173" s="157"/>
      <c r="CU173" s="157"/>
      <c r="CV173" s="157"/>
      <c r="CW173" s="157"/>
      <c r="CX173" s="157"/>
      <c r="CY173" s="157"/>
      <c r="CZ173" s="157"/>
      <c r="DA173" s="157"/>
      <c r="DB173" s="157"/>
      <c r="DC173" s="157"/>
      <c r="DD173" s="157"/>
      <c r="DE173" s="157"/>
      <c r="DF173" s="157"/>
      <c r="DG173" s="157"/>
      <c r="DH173" s="157"/>
    </row>
    <row r="174" spans="1:112" ht="30" x14ac:dyDescent="0.25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73" t="s">
        <v>1061</v>
      </c>
      <c r="BA174" s="173" t="s">
        <v>1062</v>
      </c>
      <c r="BB174" s="60"/>
      <c r="BC174" s="60" t="str">
        <f t="shared" si="13"/>
        <v>J7 - CHIUSA CON ATTREZZATURA PERMANENTE AL TRASPORTO E ALLOGGIO</v>
      </c>
      <c r="BD174" s="157"/>
      <c r="BE174" s="173" t="s">
        <v>1063</v>
      </c>
      <c r="BF174" s="173" t="s">
        <v>868</v>
      </c>
      <c r="BG174" s="173" t="s">
        <v>1064</v>
      </c>
      <c r="BH174" s="173" t="s">
        <v>911</v>
      </c>
      <c r="BI174" s="173" t="s">
        <v>210</v>
      </c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  <c r="CE174" s="157"/>
      <c r="CF174" s="157"/>
      <c r="CG174" s="157"/>
      <c r="CH174" s="157"/>
      <c r="CI174" s="157"/>
      <c r="CJ174" s="157"/>
      <c r="CK174" s="157"/>
      <c r="CL174" s="157"/>
      <c r="CM174" s="157"/>
      <c r="CN174" s="157"/>
      <c r="CO174" s="157"/>
      <c r="CP174" s="157"/>
      <c r="CQ174" s="157"/>
      <c r="CR174" s="157"/>
      <c r="CS174" s="157"/>
      <c r="CT174" s="157"/>
      <c r="CU174" s="157"/>
      <c r="CV174" s="157"/>
      <c r="CW174" s="157"/>
      <c r="CX174" s="157"/>
      <c r="CY174" s="157"/>
      <c r="CZ174" s="157"/>
      <c r="DA174" s="157"/>
      <c r="DB174" s="157"/>
      <c r="DC174" s="157"/>
      <c r="DD174" s="157"/>
      <c r="DE174" s="157"/>
      <c r="DF174" s="157"/>
      <c r="DG174" s="157"/>
      <c r="DH174" s="157"/>
    </row>
    <row r="175" spans="1:112" ht="45" x14ac:dyDescent="0.25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73" t="s">
        <v>1065</v>
      </c>
      <c r="BA175" s="173" t="s">
        <v>1066</v>
      </c>
      <c r="BB175" s="60"/>
      <c r="BC175" s="60" t="str">
        <f t="shared" si="13"/>
        <v>J8 - CHIUSA CON AVANCORPO CON ATTREZZATURA PERMANENTE AL TRASPORTO E ALLOGGIO</v>
      </c>
      <c r="BD175" s="157"/>
      <c r="BE175" s="173" t="s">
        <v>1067</v>
      </c>
      <c r="BF175" s="173" t="s">
        <v>868</v>
      </c>
      <c r="BG175" s="173" t="s">
        <v>1068</v>
      </c>
      <c r="BH175" s="173" t="s">
        <v>911</v>
      </c>
      <c r="BI175" s="173" t="s">
        <v>210</v>
      </c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  <c r="CE175" s="157"/>
      <c r="CF175" s="157"/>
      <c r="CG175" s="157"/>
      <c r="CH175" s="157"/>
      <c r="CI175" s="157"/>
      <c r="CJ175" s="157"/>
      <c r="CK175" s="157"/>
      <c r="CL175" s="157"/>
      <c r="CM175" s="157"/>
      <c r="CN175" s="157"/>
      <c r="CO175" s="157"/>
      <c r="CP175" s="157"/>
      <c r="CQ175" s="157"/>
      <c r="CR175" s="15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  <c r="DF175" s="157"/>
      <c r="DG175" s="157"/>
      <c r="DH175" s="157"/>
    </row>
    <row r="176" spans="1:112" ht="30" x14ac:dyDescent="0.25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73" t="s">
        <v>1069</v>
      </c>
      <c r="BA176" s="173" t="s">
        <v>1070</v>
      </c>
      <c r="BB176" s="60"/>
      <c r="BC176" s="60" t="str">
        <f t="shared" si="13"/>
        <v>JA - ATTREZZATO - VEDI DI SEGUITO DESCRIZIONE ATTREZZATURE</v>
      </c>
      <c r="BD176" s="157"/>
      <c r="BE176" s="173" t="s">
        <v>1071</v>
      </c>
      <c r="BF176" s="173" t="s">
        <v>868</v>
      </c>
      <c r="BG176" s="173" t="s">
        <v>1072</v>
      </c>
      <c r="BH176" s="173" t="s">
        <v>911</v>
      </c>
      <c r="BI176" s="173" t="s">
        <v>210</v>
      </c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  <c r="CE176" s="157"/>
      <c r="CF176" s="157"/>
      <c r="CG176" s="157"/>
      <c r="CH176" s="157"/>
      <c r="CI176" s="157"/>
      <c r="CJ176" s="157"/>
      <c r="CK176" s="157"/>
      <c r="CL176" s="157"/>
      <c r="CM176" s="157"/>
      <c r="CN176" s="157"/>
      <c r="CO176" s="157"/>
      <c r="CP176" s="157"/>
      <c r="CQ176" s="157"/>
      <c r="CR176" s="157"/>
      <c r="CS176" s="157"/>
      <c r="CT176" s="157"/>
      <c r="CU176" s="157"/>
      <c r="CV176" s="157"/>
      <c r="CW176" s="157"/>
      <c r="CX176" s="157"/>
      <c r="CY176" s="157"/>
      <c r="CZ176" s="157"/>
      <c r="DA176" s="157"/>
      <c r="DB176" s="157"/>
      <c r="DC176" s="157"/>
      <c r="DD176" s="157"/>
      <c r="DE176" s="157"/>
      <c r="DF176" s="157"/>
      <c r="DG176" s="157"/>
      <c r="DH176" s="157"/>
    </row>
    <row r="177" spans="1:112" ht="25.5" x14ac:dyDescent="0.25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73" t="s">
        <v>1073</v>
      </c>
      <c r="BA177" s="173" t="s">
        <v>1074</v>
      </c>
      <c r="BB177" s="60"/>
      <c r="BC177" s="60" t="str">
        <f t="shared" si="13"/>
        <v>JS - AUTOAMBULANZA DI SOCCORSO</v>
      </c>
      <c r="BD177" s="157"/>
      <c r="BE177" s="173" t="s">
        <v>1075</v>
      </c>
      <c r="BF177" s="173" t="s">
        <v>868</v>
      </c>
      <c r="BG177" s="173" t="s">
        <v>1076</v>
      </c>
      <c r="BH177" s="173" t="s">
        <v>911</v>
      </c>
      <c r="BI177" s="173" t="s">
        <v>210</v>
      </c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  <c r="CE177" s="157"/>
      <c r="CF177" s="157"/>
      <c r="CG177" s="157"/>
      <c r="CH177" s="157"/>
      <c r="CI177" s="157"/>
      <c r="CJ177" s="157"/>
      <c r="CK177" s="157"/>
      <c r="CL177" s="157"/>
      <c r="CM177" s="157"/>
      <c r="CN177" s="157"/>
      <c r="CO177" s="157"/>
      <c r="CP177" s="157"/>
      <c r="CQ177" s="157"/>
      <c r="CR177" s="157"/>
      <c r="CS177" s="157"/>
      <c r="CT177" s="157"/>
      <c r="CU177" s="157"/>
      <c r="CV177" s="157"/>
      <c r="CW177" s="157"/>
      <c r="CX177" s="157"/>
      <c r="CY177" s="157"/>
      <c r="CZ177" s="157"/>
      <c r="DA177" s="157"/>
      <c r="DB177" s="157"/>
      <c r="DC177" s="157"/>
      <c r="DD177" s="157"/>
      <c r="DE177" s="157"/>
      <c r="DF177" s="157"/>
      <c r="DG177" s="157"/>
      <c r="DH177" s="157"/>
    </row>
    <row r="178" spans="1:112" x14ac:dyDescent="0.25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73" t="s">
        <v>1077</v>
      </c>
      <c r="BA178" s="173" t="s">
        <v>1078</v>
      </c>
      <c r="BB178" s="60"/>
      <c r="BC178" s="60" t="str">
        <f t="shared" si="13"/>
        <v>JT - AUTOAMBULANZA DI TRASPORTO</v>
      </c>
      <c r="BD178" s="157"/>
      <c r="BE178" s="173" t="s">
        <v>1079</v>
      </c>
      <c r="BF178" s="173" t="s">
        <v>868</v>
      </c>
      <c r="BG178" s="173" t="s">
        <v>1080</v>
      </c>
      <c r="BH178" s="173" t="s">
        <v>911</v>
      </c>
      <c r="BI178" s="173" t="s">
        <v>210</v>
      </c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  <c r="CE178" s="157"/>
      <c r="CF178" s="157"/>
      <c r="CG178" s="157"/>
      <c r="CH178" s="157"/>
      <c r="CI178" s="157"/>
      <c r="CJ178" s="157"/>
      <c r="CK178" s="157"/>
      <c r="CL178" s="157"/>
      <c r="CM178" s="157"/>
      <c r="CN178" s="157"/>
      <c r="CO178" s="157"/>
      <c r="CP178" s="157"/>
      <c r="CQ178" s="157"/>
      <c r="CR178" s="15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7"/>
      <c r="DD178" s="157"/>
      <c r="DE178" s="157"/>
      <c r="DF178" s="157"/>
      <c r="DG178" s="157"/>
      <c r="DH178" s="157"/>
    </row>
    <row r="179" spans="1:112" x14ac:dyDescent="0.25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73" t="s">
        <v>1029</v>
      </c>
      <c r="BA179" s="173" t="s">
        <v>249</v>
      </c>
      <c r="BB179" s="60"/>
      <c r="BC179" s="60" t="str">
        <f t="shared" si="13"/>
        <v>K0 - CASSONE</v>
      </c>
      <c r="BD179" s="157"/>
      <c r="BE179" s="173" t="s">
        <v>1081</v>
      </c>
      <c r="BF179" s="173" t="s">
        <v>868</v>
      </c>
      <c r="BG179" s="173" t="s">
        <v>1082</v>
      </c>
      <c r="BH179" s="173" t="s">
        <v>928</v>
      </c>
      <c r="BI179" s="173" t="s">
        <v>210</v>
      </c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  <c r="CE179" s="157"/>
      <c r="CF179" s="157"/>
      <c r="CG179" s="157"/>
      <c r="CH179" s="157"/>
      <c r="CI179" s="157"/>
      <c r="CJ179" s="157"/>
      <c r="CK179" s="157"/>
      <c r="CL179" s="157"/>
      <c r="CM179" s="157"/>
      <c r="CN179" s="157"/>
      <c r="CO179" s="157"/>
      <c r="CP179" s="157"/>
      <c r="CQ179" s="157"/>
      <c r="CR179" s="157"/>
      <c r="CS179" s="157"/>
      <c r="CT179" s="157"/>
      <c r="CU179" s="157"/>
      <c r="CV179" s="157"/>
      <c r="CW179" s="157"/>
      <c r="CX179" s="157"/>
      <c r="CY179" s="157"/>
      <c r="CZ179" s="157"/>
      <c r="DA179" s="157"/>
      <c r="DB179" s="157"/>
      <c r="DC179" s="157"/>
      <c r="DD179" s="157"/>
      <c r="DE179" s="157"/>
      <c r="DF179" s="157"/>
      <c r="DG179" s="157"/>
      <c r="DH179" s="157"/>
    </row>
    <row r="180" spans="1:112" ht="25.5" x14ac:dyDescent="0.25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73" t="s">
        <v>1083</v>
      </c>
      <c r="BA180" s="173" t="s">
        <v>1084</v>
      </c>
      <c r="BB180" s="60"/>
      <c r="BC180" s="60" t="str">
        <f t="shared" si="13"/>
        <v>K1 - CASSONE CON CENTINATURA INAMOVIBILE</v>
      </c>
      <c r="BD180" s="157"/>
      <c r="BE180" s="173" t="s">
        <v>1085</v>
      </c>
      <c r="BF180" s="173" t="s">
        <v>868</v>
      </c>
      <c r="BG180" s="173" t="s">
        <v>1086</v>
      </c>
      <c r="BH180" s="173" t="s">
        <v>928</v>
      </c>
      <c r="BI180" s="173" t="s">
        <v>210</v>
      </c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  <c r="CE180" s="157"/>
      <c r="CF180" s="157"/>
      <c r="CG180" s="157"/>
      <c r="CH180" s="157"/>
      <c r="CI180" s="157"/>
      <c r="CJ180" s="157"/>
      <c r="CK180" s="157"/>
      <c r="CL180" s="157"/>
      <c r="CM180" s="157"/>
      <c r="CN180" s="157"/>
      <c r="CO180" s="157"/>
      <c r="CP180" s="157"/>
      <c r="CQ180" s="157"/>
      <c r="CR180" s="157"/>
      <c r="CS180" s="157"/>
      <c r="CT180" s="157"/>
      <c r="CU180" s="157"/>
      <c r="CV180" s="157"/>
      <c r="CW180" s="157"/>
      <c r="CX180" s="157"/>
      <c r="CY180" s="157"/>
      <c r="CZ180" s="157"/>
      <c r="DA180" s="157"/>
      <c r="DB180" s="157"/>
      <c r="DC180" s="157"/>
      <c r="DD180" s="157"/>
      <c r="DE180" s="157"/>
      <c r="DF180" s="157"/>
      <c r="DG180" s="157"/>
      <c r="DH180" s="157"/>
    </row>
    <row r="181" spans="1:112" ht="30" x14ac:dyDescent="0.25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73" t="s">
        <v>1087</v>
      </c>
      <c r="BA181" s="173" t="s">
        <v>1088</v>
      </c>
      <c r="BB181" s="60"/>
      <c r="BC181" s="60" t="str">
        <f t="shared" si="13"/>
        <v>K2 - CASSONE CON CENTINATURA INAMOVIBILE TELONE FISSO E PORTA POSTERIORE</v>
      </c>
      <c r="BD181" s="157"/>
      <c r="BE181" s="173" t="s">
        <v>1089</v>
      </c>
      <c r="BF181" s="173" t="s">
        <v>868</v>
      </c>
      <c r="BG181" s="173" t="s">
        <v>1090</v>
      </c>
      <c r="BH181" s="173" t="s">
        <v>928</v>
      </c>
      <c r="BI181" s="173" t="s">
        <v>210</v>
      </c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  <c r="CE181" s="157"/>
      <c r="CF181" s="157"/>
      <c r="CG181" s="157"/>
      <c r="CH181" s="157"/>
      <c r="CI181" s="157"/>
      <c r="CJ181" s="157"/>
      <c r="CK181" s="157"/>
      <c r="CL181" s="157"/>
      <c r="CM181" s="157"/>
      <c r="CN181" s="157"/>
      <c r="CO181" s="157"/>
      <c r="CP181" s="157"/>
      <c r="CQ181" s="157"/>
      <c r="CR181" s="15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  <c r="DF181" s="157"/>
      <c r="DG181" s="157"/>
      <c r="DH181" s="157"/>
    </row>
    <row r="182" spans="1:112" ht="25.5" x14ac:dyDescent="0.25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73" t="s">
        <v>1091</v>
      </c>
      <c r="BA182" s="173" t="s">
        <v>1092</v>
      </c>
      <c r="BB182" s="60"/>
      <c r="BC182" s="60" t="str">
        <f t="shared" si="13"/>
        <v>K3 - CASSONE CON SPONDA CARICATRICE</v>
      </c>
      <c r="BD182" s="157"/>
      <c r="BE182" s="173" t="s">
        <v>1004</v>
      </c>
      <c r="BF182" s="173" t="s">
        <v>868</v>
      </c>
      <c r="BG182" s="173" t="s">
        <v>1093</v>
      </c>
      <c r="BH182" s="173" t="s">
        <v>928</v>
      </c>
      <c r="BI182" s="173" t="s">
        <v>210</v>
      </c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  <c r="CE182" s="157"/>
      <c r="CF182" s="157"/>
      <c r="CG182" s="157"/>
      <c r="CH182" s="157"/>
      <c r="CI182" s="157"/>
      <c r="CJ182" s="157"/>
      <c r="CK182" s="157"/>
      <c r="CL182" s="157"/>
      <c r="CM182" s="157"/>
      <c r="CN182" s="157"/>
      <c r="CO182" s="157"/>
      <c r="CP182" s="157"/>
      <c r="CQ182" s="157"/>
      <c r="CR182" s="15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  <c r="DF182" s="157"/>
      <c r="DG182" s="157"/>
      <c r="DH182" s="157"/>
    </row>
    <row r="183" spans="1:112" ht="30" x14ac:dyDescent="0.25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73" t="s">
        <v>1094</v>
      </c>
      <c r="BA183" s="173" t="s">
        <v>1095</v>
      </c>
      <c r="BB183" s="60"/>
      <c r="BC183" s="60" t="str">
        <f t="shared" si="13"/>
        <v>K4 - CASSONE CON CENTINATURA INAMOVIBILE E SPONDA POSTERIORE CARICATRICE</v>
      </c>
      <c r="BD183" s="157"/>
      <c r="BE183" s="173" t="s">
        <v>1096</v>
      </c>
      <c r="BF183" s="173" t="s">
        <v>868</v>
      </c>
      <c r="BG183" s="173" t="s">
        <v>1097</v>
      </c>
      <c r="BH183" s="173" t="s">
        <v>928</v>
      </c>
      <c r="BI183" s="173" t="s">
        <v>210</v>
      </c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  <c r="DF183" s="157"/>
      <c r="DG183" s="157"/>
      <c r="DH183" s="157"/>
    </row>
    <row r="184" spans="1:112" ht="30" x14ac:dyDescent="0.25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73" t="s">
        <v>1098</v>
      </c>
      <c r="BA184" s="173" t="s">
        <v>1099</v>
      </c>
      <c r="BB184" s="60"/>
      <c r="BC184" s="60" t="str">
        <f t="shared" si="13"/>
        <v>K5 - CASSONE CON GRU APPLICATA SUL TELAIO DIETRO LA CABINA</v>
      </c>
      <c r="BD184" s="157"/>
      <c r="BE184" s="173" t="s">
        <v>1100</v>
      </c>
      <c r="BF184" s="173" t="s">
        <v>868</v>
      </c>
      <c r="BG184" s="173" t="s">
        <v>1101</v>
      </c>
      <c r="BH184" s="173" t="s">
        <v>928</v>
      </c>
      <c r="BI184" s="173" t="s">
        <v>210</v>
      </c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  <c r="DF184" s="157"/>
      <c r="DG184" s="157"/>
      <c r="DH184" s="157"/>
    </row>
    <row r="185" spans="1:112" ht="30" x14ac:dyDescent="0.25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73" t="s">
        <v>1102</v>
      </c>
      <c r="BA185" s="173" t="s">
        <v>1103</v>
      </c>
      <c r="BB185" s="60"/>
      <c r="BC185" s="60" t="str">
        <f t="shared" si="13"/>
        <v>K6 - CASSONE ATTREZZATO PER TRASPORTO DI LATTE IN BIDONI</v>
      </c>
      <c r="BD185" s="157"/>
      <c r="BE185" s="173" t="s">
        <v>1104</v>
      </c>
      <c r="BF185" s="173" t="s">
        <v>868</v>
      </c>
      <c r="BG185" s="173" t="s">
        <v>1105</v>
      </c>
      <c r="BH185" s="173" t="s">
        <v>928</v>
      </c>
      <c r="BI185" s="173" t="s">
        <v>210</v>
      </c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  <c r="CM185" s="157"/>
      <c r="CN185" s="157"/>
      <c r="CO185" s="157"/>
      <c r="CP185" s="157"/>
      <c r="CQ185" s="157"/>
      <c r="CR185" s="15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  <c r="DF185" s="157"/>
      <c r="DG185" s="157"/>
      <c r="DH185" s="157"/>
    </row>
    <row r="186" spans="1:112" x14ac:dyDescent="0.25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73" t="s">
        <v>1106</v>
      </c>
      <c r="BA186" s="173" t="s">
        <v>1107</v>
      </c>
      <c r="BB186" s="60"/>
      <c r="BC186" s="60" t="str">
        <f t="shared" si="13"/>
        <v>K7 - CASSONE RIBASSATO</v>
      </c>
      <c r="BD186" s="157"/>
      <c r="BE186" s="173" t="s">
        <v>1108</v>
      </c>
      <c r="BF186" s="173" t="s">
        <v>868</v>
      </c>
      <c r="BG186" s="173" t="s">
        <v>1109</v>
      </c>
      <c r="BH186" s="173" t="s">
        <v>928</v>
      </c>
      <c r="BI186" s="173" t="s">
        <v>210</v>
      </c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</row>
    <row r="187" spans="1:112" ht="25.5" x14ac:dyDescent="0.25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73" t="s">
        <v>1110</v>
      </c>
      <c r="BA187" s="173" t="s">
        <v>1111</v>
      </c>
      <c r="BB187" s="60"/>
      <c r="BC187" s="60" t="str">
        <f t="shared" si="13"/>
        <v>K8 - CASSONE ALLUNGATO CON CABINA CORTA</v>
      </c>
      <c r="BD187" s="157"/>
      <c r="BE187" s="173" t="s">
        <v>1112</v>
      </c>
      <c r="BF187" s="173" t="s">
        <v>868</v>
      </c>
      <c r="BG187" s="173" t="s">
        <v>1113</v>
      </c>
      <c r="BH187" s="173" t="s">
        <v>928</v>
      </c>
      <c r="BI187" s="173" t="s">
        <v>210</v>
      </c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  <c r="CE187" s="157"/>
      <c r="CF187" s="157"/>
      <c r="CG187" s="157"/>
      <c r="CH187" s="157"/>
      <c r="CI187" s="157"/>
      <c r="CJ187" s="157"/>
      <c r="CK187" s="157"/>
      <c r="CL187" s="157"/>
      <c r="CM187" s="157"/>
      <c r="CN187" s="157"/>
      <c r="CO187" s="157"/>
      <c r="CP187" s="157"/>
      <c r="CQ187" s="157"/>
      <c r="CR187" s="157"/>
      <c r="CS187" s="157"/>
      <c r="CT187" s="157"/>
      <c r="CU187" s="157"/>
      <c r="CV187" s="157"/>
      <c r="CW187" s="157"/>
      <c r="CX187" s="157"/>
      <c r="CY187" s="157"/>
      <c r="CZ187" s="157"/>
      <c r="DA187" s="157"/>
      <c r="DB187" s="157"/>
      <c r="DC187" s="157"/>
      <c r="DD187" s="157"/>
      <c r="DE187" s="157"/>
      <c r="DF187" s="157"/>
      <c r="DG187" s="157"/>
      <c r="DH187" s="157"/>
    </row>
    <row r="188" spans="1:112" x14ac:dyDescent="0.25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73" t="s">
        <v>1114</v>
      </c>
      <c r="BA188" s="173" t="s">
        <v>1115</v>
      </c>
      <c r="BB188" s="60"/>
      <c r="BC188" s="60" t="str">
        <f t="shared" si="13"/>
        <v>K9 - CASSONE CON CABINA ALLUNGATA</v>
      </c>
      <c r="BD188" s="157"/>
      <c r="BE188" s="173" t="s">
        <v>1116</v>
      </c>
      <c r="BF188" s="173" t="s">
        <v>868</v>
      </c>
      <c r="BG188" s="173" t="s">
        <v>1117</v>
      </c>
      <c r="BH188" s="173" t="s">
        <v>928</v>
      </c>
      <c r="BI188" s="173" t="s">
        <v>210</v>
      </c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  <c r="CE188" s="157"/>
      <c r="CF188" s="157"/>
      <c r="CG188" s="157"/>
      <c r="CH188" s="157"/>
      <c r="CI188" s="157"/>
      <c r="CJ188" s="157"/>
      <c r="CK188" s="157"/>
      <c r="CL188" s="157"/>
      <c r="CM188" s="157"/>
      <c r="CN188" s="157"/>
      <c r="CO188" s="157"/>
      <c r="CP188" s="157"/>
      <c r="CQ188" s="157"/>
      <c r="CR188" s="157"/>
      <c r="CS188" s="157"/>
      <c r="CT188" s="157"/>
      <c r="CU188" s="157"/>
      <c r="CV188" s="157"/>
      <c r="CW188" s="157"/>
      <c r="CX188" s="157"/>
      <c r="CY188" s="157"/>
      <c r="CZ188" s="157"/>
      <c r="DA188" s="157"/>
      <c r="DB188" s="157"/>
      <c r="DC188" s="157"/>
      <c r="DD188" s="157"/>
      <c r="DE188" s="157"/>
      <c r="DF188" s="157"/>
      <c r="DG188" s="157"/>
      <c r="DH188" s="157"/>
    </row>
    <row r="189" spans="1:112" x14ac:dyDescent="0.25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73" t="s">
        <v>1118</v>
      </c>
      <c r="BA189" s="173" t="s">
        <v>1119</v>
      </c>
      <c r="BB189" s="60"/>
      <c r="BC189" s="60" t="str">
        <f t="shared" si="13"/>
        <v>KA - CASSONE ALLARGATO</v>
      </c>
      <c r="BD189" s="157"/>
      <c r="BE189" s="173" t="s">
        <v>1120</v>
      </c>
      <c r="BF189" s="173" t="s">
        <v>868</v>
      </c>
      <c r="BG189" s="173" t="s">
        <v>1121</v>
      </c>
      <c r="BH189" s="173" t="s">
        <v>894</v>
      </c>
      <c r="BI189" s="173" t="s">
        <v>210</v>
      </c>
      <c r="BJ189" s="157"/>
      <c r="BK189" s="157"/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  <c r="CE189" s="157"/>
      <c r="CF189" s="157"/>
      <c r="CG189" s="157"/>
      <c r="CH189" s="157"/>
      <c r="CI189" s="157"/>
      <c r="CJ189" s="157"/>
      <c r="CK189" s="157"/>
      <c r="CL189" s="157"/>
      <c r="CM189" s="157"/>
      <c r="CN189" s="157"/>
      <c r="CO189" s="157"/>
      <c r="CP189" s="157"/>
      <c r="CQ189" s="157"/>
      <c r="CR189" s="157"/>
      <c r="CS189" s="157"/>
      <c r="CT189" s="157"/>
      <c r="CU189" s="157"/>
      <c r="CV189" s="157"/>
      <c r="CW189" s="157"/>
      <c r="CX189" s="157"/>
      <c r="CY189" s="157"/>
      <c r="CZ189" s="157"/>
      <c r="DA189" s="157"/>
      <c r="DB189" s="157"/>
      <c r="DC189" s="157"/>
      <c r="DD189" s="157"/>
      <c r="DE189" s="157"/>
      <c r="DF189" s="157"/>
      <c r="DG189" s="157"/>
      <c r="DH189" s="157"/>
    </row>
    <row r="190" spans="1:112" ht="38.25" x14ac:dyDescent="0.25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73" t="s">
        <v>1122</v>
      </c>
      <c r="BA190" s="173" t="s">
        <v>1123</v>
      </c>
      <c r="BB190" s="60"/>
      <c r="BC190" s="60" t="str">
        <f t="shared" si="13"/>
        <v>KB - CASSONE CON CENTINE E TELONE ATTREZZATO PER TRASPORTO DI ANIMALI VIVI</v>
      </c>
      <c r="BD190" s="157"/>
      <c r="BE190" s="173" t="s">
        <v>1124</v>
      </c>
      <c r="BF190" s="173" t="s">
        <v>868</v>
      </c>
      <c r="BG190" s="173" t="s">
        <v>1125</v>
      </c>
      <c r="BH190" s="173" t="s">
        <v>894</v>
      </c>
      <c r="BI190" s="173" t="s">
        <v>210</v>
      </c>
      <c r="BJ190" s="157"/>
      <c r="BK190" s="157"/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  <c r="CE190" s="157"/>
      <c r="CF190" s="157"/>
      <c r="CG190" s="157"/>
      <c r="CH190" s="157"/>
      <c r="CI190" s="157"/>
      <c r="CJ190" s="157"/>
      <c r="CK190" s="157"/>
      <c r="CL190" s="157"/>
      <c r="CM190" s="157"/>
      <c r="CN190" s="157"/>
      <c r="CO190" s="157"/>
      <c r="CP190" s="157"/>
      <c r="CQ190" s="157"/>
      <c r="CR190" s="157"/>
      <c r="CS190" s="157"/>
      <c r="CT190" s="157"/>
      <c r="CU190" s="157"/>
      <c r="CV190" s="157"/>
      <c r="CW190" s="157"/>
      <c r="CX190" s="157"/>
      <c r="CY190" s="157"/>
      <c r="CZ190" s="157"/>
      <c r="DA190" s="157"/>
      <c r="DB190" s="157"/>
      <c r="DC190" s="157"/>
      <c r="DD190" s="157"/>
      <c r="DE190" s="157"/>
      <c r="DF190" s="157"/>
      <c r="DG190" s="157"/>
      <c r="DH190" s="157"/>
    </row>
    <row r="191" spans="1:112" ht="30" x14ac:dyDescent="0.25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73" t="s">
        <v>1126</v>
      </c>
      <c r="BA191" s="173" t="s">
        <v>1127</v>
      </c>
      <c r="BB191" s="60"/>
      <c r="BC191" s="60" t="str">
        <f t="shared" si="13"/>
        <v>KC - CASSONE CON CENTINE E TELONE INAMOVIBILI</v>
      </c>
      <c r="BD191" s="157"/>
      <c r="BE191" s="173" t="s">
        <v>1128</v>
      </c>
      <c r="BF191" s="173" t="s">
        <v>868</v>
      </c>
      <c r="BG191" s="173" t="s">
        <v>1129</v>
      </c>
      <c r="BH191" s="173" t="s">
        <v>894</v>
      </c>
      <c r="BI191" s="173" t="s">
        <v>210</v>
      </c>
      <c r="BJ191" s="157"/>
      <c r="BK191" s="157"/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  <c r="CE191" s="157"/>
      <c r="CF191" s="157"/>
      <c r="CG191" s="157"/>
      <c r="CH191" s="157"/>
      <c r="CI191" s="157"/>
      <c r="CJ191" s="157"/>
      <c r="CK191" s="157"/>
      <c r="CL191" s="157"/>
      <c r="CM191" s="157"/>
      <c r="CN191" s="157"/>
      <c r="CO191" s="157"/>
      <c r="CP191" s="157"/>
      <c r="CQ191" s="157"/>
      <c r="CR191" s="157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  <c r="DF191" s="157"/>
      <c r="DG191" s="157"/>
      <c r="DH191" s="157"/>
    </row>
    <row r="192" spans="1:112" ht="25.5" x14ac:dyDescent="0.25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73" t="s">
        <v>1130</v>
      </c>
      <c r="BA192" s="173" t="s">
        <v>1131</v>
      </c>
      <c r="BB192" s="60"/>
      <c r="BC192" s="60" t="str">
        <f t="shared" si="13"/>
        <v>KD - CASSONE CON DOPPIO PIANALE</v>
      </c>
      <c r="BD192" s="157"/>
      <c r="BE192" s="173" t="s">
        <v>1132</v>
      </c>
      <c r="BF192" s="173" t="s">
        <v>868</v>
      </c>
      <c r="BG192" s="173" t="s">
        <v>1133</v>
      </c>
      <c r="BH192" s="173" t="s">
        <v>894</v>
      </c>
      <c r="BI192" s="173" t="s">
        <v>210</v>
      </c>
      <c r="BJ192" s="157"/>
      <c r="BK192" s="157"/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  <c r="CE192" s="157"/>
      <c r="CF192" s="157"/>
      <c r="CG192" s="157"/>
      <c r="CH192" s="157"/>
      <c r="CI192" s="157"/>
      <c r="CJ192" s="157"/>
      <c r="CK192" s="157"/>
      <c r="CL192" s="157"/>
      <c r="CM192" s="157"/>
      <c r="CN192" s="157"/>
      <c r="CO192" s="157"/>
      <c r="CP192" s="157"/>
      <c r="CQ192" s="157"/>
      <c r="CR192" s="157"/>
      <c r="CS192" s="157"/>
      <c r="CT192" s="157"/>
      <c r="CU192" s="157"/>
      <c r="CV192" s="157"/>
      <c r="CW192" s="157"/>
      <c r="CX192" s="157"/>
      <c r="CY192" s="157"/>
      <c r="CZ192" s="157"/>
      <c r="DA192" s="157"/>
      <c r="DB192" s="157"/>
      <c r="DC192" s="157"/>
      <c r="DD192" s="157"/>
      <c r="DE192" s="157"/>
      <c r="DF192" s="157"/>
      <c r="DG192" s="157"/>
      <c r="DH192" s="157"/>
    </row>
    <row r="193" spans="1:112" ht="30" x14ac:dyDescent="0.25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73" t="s">
        <v>1134</v>
      </c>
      <c r="BA193" s="173" t="s">
        <v>1135</v>
      </c>
      <c r="BB193" s="60"/>
      <c r="BC193" s="60" t="str">
        <f t="shared" si="13"/>
        <v>KE - CASSONE CON CABINA ALLUNGATA CON DOPPIO PIANALE</v>
      </c>
      <c r="BD193" s="157"/>
      <c r="BE193" s="173" t="s">
        <v>1136</v>
      </c>
      <c r="BF193" s="173" t="s">
        <v>868</v>
      </c>
      <c r="BG193" s="173" t="s">
        <v>1137</v>
      </c>
      <c r="BH193" s="173" t="s">
        <v>894</v>
      </c>
      <c r="BI193" s="173" t="s">
        <v>210</v>
      </c>
      <c r="BJ193" s="157"/>
      <c r="BK193" s="157"/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157"/>
      <c r="CD193" s="157"/>
      <c r="CE193" s="157"/>
      <c r="CF193" s="157"/>
      <c r="CG193" s="157"/>
      <c r="CH193" s="157"/>
      <c r="CI193" s="157"/>
      <c r="CJ193" s="157"/>
      <c r="CK193" s="157"/>
      <c r="CL193" s="157"/>
      <c r="CM193" s="157"/>
      <c r="CN193" s="157"/>
      <c r="CO193" s="157"/>
      <c r="CP193" s="157"/>
      <c r="CQ193" s="157"/>
      <c r="CR193" s="157"/>
      <c r="CS193" s="157"/>
      <c r="CT193" s="157"/>
      <c r="CU193" s="157"/>
      <c r="CV193" s="157"/>
      <c r="CW193" s="157"/>
      <c r="CX193" s="157"/>
      <c r="CY193" s="157"/>
      <c r="CZ193" s="157"/>
      <c r="DA193" s="157"/>
      <c r="DB193" s="157"/>
      <c r="DC193" s="157"/>
      <c r="DD193" s="157"/>
      <c r="DE193" s="157"/>
      <c r="DF193" s="157"/>
      <c r="DG193" s="157"/>
      <c r="DH193" s="157"/>
    </row>
    <row r="194" spans="1:112" ht="25.5" x14ac:dyDescent="0.25">
      <c r="A194" s="157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73" t="s">
        <v>1138</v>
      </c>
      <c r="BA194" s="173" t="s">
        <v>1139</v>
      </c>
      <c r="BB194" s="60"/>
      <c r="BC194" s="60" t="str">
        <f t="shared" si="13"/>
        <v>KF - CASSONE CON PIANALE BASSO E VERRICELLO</v>
      </c>
      <c r="BD194" s="157"/>
      <c r="BE194" s="173" t="s">
        <v>1140</v>
      </c>
      <c r="BF194" s="173" t="s">
        <v>868</v>
      </c>
      <c r="BG194" s="173" t="s">
        <v>1141</v>
      </c>
      <c r="BH194" s="173" t="s">
        <v>894</v>
      </c>
      <c r="BI194" s="173" t="s">
        <v>210</v>
      </c>
      <c r="BJ194" s="157"/>
      <c r="BK194" s="157"/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157"/>
      <c r="CD194" s="157"/>
      <c r="CE194" s="157"/>
      <c r="CF194" s="157"/>
      <c r="CG194" s="157"/>
      <c r="CH194" s="157"/>
      <c r="CI194" s="157"/>
      <c r="CJ194" s="157"/>
      <c r="CK194" s="157"/>
      <c r="CL194" s="157"/>
      <c r="CM194" s="157"/>
      <c r="CN194" s="157"/>
      <c r="CO194" s="157"/>
      <c r="CP194" s="157"/>
      <c r="CQ194" s="157"/>
      <c r="CR194" s="157"/>
      <c r="CS194" s="157"/>
      <c r="CT194" s="157"/>
      <c r="CU194" s="157"/>
      <c r="CV194" s="157"/>
      <c r="CW194" s="157"/>
      <c r="CX194" s="157"/>
      <c r="CY194" s="157"/>
      <c r="CZ194" s="157"/>
      <c r="DA194" s="157"/>
      <c r="DB194" s="157"/>
      <c r="DC194" s="157"/>
      <c r="DD194" s="157"/>
      <c r="DE194" s="157"/>
      <c r="DF194" s="157"/>
      <c r="DG194" s="157"/>
      <c r="DH194" s="157"/>
    </row>
    <row r="195" spans="1:112" x14ac:dyDescent="0.25">
      <c r="A195" s="157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73" t="s">
        <v>1142</v>
      </c>
      <c r="BA195" s="173" t="s">
        <v>1143</v>
      </c>
      <c r="BB195" s="60"/>
      <c r="BC195" s="60" t="str">
        <f t="shared" si="13"/>
        <v>KG - CASSONE ALLARGATO CON DOPPIO PIANALE</v>
      </c>
      <c r="BD195" s="157"/>
      <c r="BE195" s="173" t="s">
        <v>1144</v>
      </c>
      <c r="BF195" s="173" t="s">
        <v>868</v>
      </c>
      <c r="BG195" s="173" t="s">
        <v>1145</v>
      </c>
      <c r="BH195" s="173" t="s">
        <v>894</v>
      </c>
      <c r="BI195" s="173" t="s">
        <v>210</v>
      </c>
      <c r="BJ195" s="157"/>
      <c r="BK195" s="157"/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  <c r="CE195" s="157"/>
      <c r="CF195" s="157"/>
      <c r="CG195" s="157"/>
      <c r="CH195" s="157"/>
      <c r="CI195" s="157"/>
      <c r="CJ195" s="157"/>
      <c r="CK195" s="157"/>
      <c r="CL195" s="157"/>
      <c r="CM195" s="157"/>
      <c r="CN195" s="157"/>
      <c r="CO195" s="157"/>
      <c r="CP195" s="157"/>
      <c r="CQ195" s="157"/>
      <c r="CR195" s="157"/>
      <c r="CS195" s="157"/>
      <c r="CT195" s="157"/>
      <c r="CU195" s="157"/>
      <c r="CV195" s="157"/>
      <c r="CW195" s="157"/>
      <c r="CX195" s="157"/>
      <c r="CY195" s="157"/>
      <c r="CZ195" s="157"/>
      <c r="DA195" s="157"/>
      <c r="DB195" s="157"/>
      <c r="DC195" s="157"/>
      <c r="DD195" s="157"/>
      <c r="DE195" s="157"/>
      <c r="DF195" s="157"/>
      <c r="DG195" s="157"/>
      <c r="DH195" s="157"/>
    </row>
    <row r="196" spans="1:112" ht="30" x14ac:dyDescent="0.25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73" t="s">
        <v>856</v>
      </c>
      <c r="BA196" s="173" t="s">
        <v>1146</v>
      </c>
      <c r="BB196" s="60"/>
      <c r="BC196" s="60" t="str">
        <f t="shared" si="13"/>
        <v>KH - CASSONE CON DOPPIO PIANALE E PIANO DI CARICO SULLA CABINA</v>
      </c>
      <c r="BD196" s="157"/>
      <c r="BE196" s="173" t="s">
        <v>1147</v>
      </c>
      <c r="BF196" s="173" t="s">
        <v>868</v>
      </c>
      <c r="BG196" s="173" t="s">
        <v>1148</v>
      </c>
      <c r="BH196" s="173" t="s">
        <v>894</v>
      </c>
      <c r="BI196" s="173" t="s">
        <v>210</v>
      </c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  <c r="CE196" s="157"/>
      <c r="CF196" s="157"/>
      <c r="CG196" s="157"/>
      <c r="CH196" s="157"/>
      <c r="CI196" s="157"/>
      <c r="CJ196" s="157"/>
      <c r="CK196" s="157"/>
      <c r="CL196" s="157"/>
      <c r="CM196" s="157"/>
      <c r="CN196" s="157"/>
      <c r="CO196" s="157"/>
      <c r="CP196" s="157"/>
      <c r="CQ196" s="157"/>
      <c r="CR196" s="157"/>
      <c r="CS196" s="157"/>
      <c r="CT196" s="157"/>
      <c r="CU196" s="157"/>
      <c r="CV196" s="157"/>
      <c r="CW196" s="157"/>
      <c r="CX196" s="157"/>
      <c r="CY196" s="157"/>
      <c r="CZ196" s="157"/>
      <c r="DA196" s="157"/>
      <c r="DB196" s="157"/>
      <c r="DC196" s="157"/>
      <c r="DD196" s="157"/>
      <c r="DE196" s="157"/>
      <c r="DF196" s="157"/>
      <c r="DG196" s="157"/>
      <c r="DH196" s="157"/>
    </row>
    <row r="197" spans="1:112" ht="30" x14ac:dyDescent="0.25">
      <c r="A197" s="157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73" t="s">
        <v>1149</v>
      </c>
      <c r="BA197" s="173" t="s">
        <v>1150</v>
      </c>
      <c r="BB197" s="60"/>
      <c r="BC197" s="60" t="str">
        <f t="shared" si="13"/>
        <v>KI - CASSONE CON CENTINE E TELONE AD ALTEZZA VARIABILE</v>
      </c>
      <c r="BD197" s="157"/>
      <c r="BE197" s="173" t="s">
        <v>1151</v>
      </c>
      <c r="BF197" s="173" t="s">
        <v>868</v>
      </c>
      <c r="BG197" s="173" t="s">
        <v>1152</v>
      </c>
      <c r="BH197" s="173" t="s">
        <v>894</v>
      </c>
      <c r="BI197" s="173" t="s">
        <v>210</v>
      </c>
      <c r="BJ197" s="157"/>
      <c r="BK197" s="157"/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  <c r="CE197" s="157"/>
      <c r="CF197" s="157"/>
      <c r="CG197" s="157"/>
      <c r="CH197" s="157"/>
      <c r="CI197" s="157"/>
      <c r="CJ197" s="157"/>
      <c r="CK197" s="157"/>
      <c r="CL197" s="157"/>
      <c r="CM197" s="157"/>
      <c r="CN197" s="157"/>
      <c r="CO197" s="157"/>
      <c r="CP197" s="157"/>
      <c r="CQ197" s="157"/>
      <c r="CR197" s="157"/>
      <c r="CS197" s="157"/>
      <c r="CT197" s="157"/>
      <c r="CU197" s="157"/>
      <c r="CV197" s="157"/>
      <c r="CW197" s="157"/>
      <c r="CX197" s="157"/>
      <c r="CY197" s="157"/>
      <c r="CZ197" s="157"/>
      <c r="DA197" s="157"/>
      <c r="DB197" s="157"/>
      <c r="DC197" s="157"/>
      <c r="DD197" s="157"/>
      <c r="DE197" s="157"/>
      <c r="DF197" s="157"/>
      <c r="DG197" s="157"/>
      <c r="DH197" s="157"/>
    </row>
    <row r="198" spans="1:112" ht="30" x14ac:dyDescent="0.25">
      <c r="A198" s="1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73" t="s">
        <v>1153</v>
      </c>
      <c r="BA198" s="173" t="s">
        <v>1154</v>
      </c>
      <c r="BB198" s="60"/>
      <c r="BC198" s="60" t="str">
        <f t="shared" si="13"/>
        <v>KJ - CASSONE CON GRU APPLICATA NELLA PARTE POSTERIORE DEL TELAIO</v>
      </c>
      <c r="BD198" s="157"/>
      <c r="BE198" s="173" t="s">
        <v>1155</v>
      </c>
      <c r="BF198" s="173" t="s">
        <v>868</v>
      </c>
      <c r="BG198" s="173" t="s">
        <v>1156</v>
      </c>
      <c r="BH198" s="173" t="s">
        <v>911</v>
      </c>
      <c r="BI198" s="173" t="s">
        <v>210</v>
      </c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  <c r="CE198" s="157"/>
      <c r="CF198" s="157"/>
      <c r="CG198" s="157"/>
      <c r="CH198" s="157"/>
      <c r="CI198" s="157"/>
      <c r="CJ198" s="157"/>
      <c r="CK198" s="157"/>
      <c r="CL198" s="157"/>
      <c r="CM198" s="157"/>
      <c r="CN198" s="157"/>
      <c r="CO198" s="157"/>
      <c r="CP198" s="157"/>
      <c r="CQ198" s="157"/>
      <c r="CR198" s="157"/>
      <c r="CS198" s="157"/>
      <c r="CT198" s="157"/>
      <c r="CU198" s="157"/>
      <c r="CV198" s="157"/>
      <c r="CW198" s="157"/>
      <c r="CX198" s="157"/>
      <c r="CY198" s="157"/>
      <c r="CZ198" s="157"/>
      <c r="DA198" s="157"/>
      <c r="DB198" s="157"/>
      <c r="DC198" s="157"/>
      <c r="DD198" s="157"/>
      <c r="DE198" s="157"/>
      <c r="DF198" s="157"/>
      <c r="DG198" s="157"/>
      <c r="DH198" s="157"/>
    </row>
    <row r="199" spans="1:112" ht="25.5" x14ac:dyDescent="0.25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73" t="s">
        <v>1157</v>
      </c>
      <c r="BA199" s="173" t="s">
        <v>1158</v>
      </c>
      <c r="BB199" s="60"/>
      <c r="BC199" s="60" t="str">
        <f t="shared" si="13"/>
        <v>KK - CASSONE CON COPERTURA ASPORTABILE</v>
      </c>
      <c r="BD199" s="157"/>
      <c r="BE199" s="173" t="s">
        <v>1159</v>
      </c>
      <c r="BF199" s="173" t="s">
        <v>868</v>
      </c>
      <c r="BG199" s="173" t="s">
        <v>1160</v>
      </c>
      <c r="BH199" s="173" t="s">
        <v>928</v>
      </c>
      <c r="BI199" s="173" t="s">
        <v>210</v>
      </c>
      <c r="BJ199" s="157"/>
      <c r="BK199" s="157"/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  <c r="CA199" s="157"/>
      <c r="CB199" s="157"/>
      <c r="CC199" s="157"/>
      <c r="CD199" s="157"/>
      <c r="CE199" s="157"/>
      <c r="CF199" s="157"/>
      <c r="CG199" s="157"/>
      <c r="CH199" s="157"/>
      <c r="CI199" s="157"/>
      <c r="CJ199" s="157"/>
      <c r="CK199" s="157"/>
      <c r="CL199" s="157"/>
      <c r="CM199" s="157"/>
      <c r="CN199" s="157"/>
      <c r="CO199" s="157"/>
      <c r="CP199" s="157"/>
      <c r="CQ199" s="157"/>
      <c r="CR199" s="157"/>
      <c r="CS199" s="157"/>
      <c r="CT199" s="157"/>
      <c r="CU199" s="157"/>
      <c r="CV199" s="157"/>
      <c r="CW199" s="157"/>
      <c r="CX199" s="157"/>
      <c r="CY199" s="157"/>
      <c r="CZ199" s="157"/>
      <c r="DA199" s="157"/>
      <c r="DB199" s="157"/>
      <c r="DC199" s="157"/>
      <c r="DD199" s="157"/>
      <c r="DE199" s="157"/>
      <c r="DF199" s="157"/>
      <c r="DG199" s="157"/>
      <c r="DH199" s="157"/>
    </row>
    <row r="200" spans="1:112" ht="45" x14ac:dyDescent="0.25">
      <c r="A200" s="157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73" t="s">
        <v>1161</v>
      </c>
      <c r="BA200" s="173" t="s">
        <v>1162</v>
      </c>
      <c r="BB200" s="60"/>
      <c r="BC200" s="60" t="str">
        <f t="shared" si="13"/>
        <v>KL - CASSONE CON CABINA ALLUNGATA CON DOPPIO PIANALE E PIANO DI CARICO SULLA CABINA</v>
      </c>
      <c r="BD200" s="157"/>
      <c r="BE200" s="173" t="s">
        <v>1163</v>
      </c>
      <c r="BF200" s="173" t="s">
        <v>868</v>
      </c>
      <c r="BG200" s="173" t="s">
        <v>1164</v>
      </c>
      <c r="BH200" s="173" t="s">
        <v>894</v>
      </c>
      <c r="BI200" s="173" t="s">
        <v>210</v>
      </c>
      <c r="BJ200" s="157"/>
      <c r="BK200" s="157"/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  <c r="CE200" s="157"/>
      <c r="CF200" s="157"/>
      <c r="CG200" s="157"/>
      <c r="CH200" s="157"/>
      <c r="CI200" s="157"/>
      <c r="CJ200" s="157"/>
      <c r="CK200" s="157"/>
      <c r="CL200" s="157"/>
      <c r="CM200" s="157"/>
      <c r="CN200" s="157"/>
      <c r="CO200" s="157"/>
      <c r="CP200" s="157"/>
      <c r="CQ200" s="157"/>
      <c r="CR200" s="157"/>
      <c r="CS200" s="157"/>
      <c r="CT200" s="157"/>
      <c r="CU200" s="157"/>
      <c r="CV200" s="157"/>
      <c r="CW200" s="157"/>
      <c r="CX200" s="157"/>
      <c r="CY200" s="157"/>
      <c r="CZ200" s="157"/>
      <c r="DA200" s="157"/>
      <c r="DB200" s="157"/>
      <c r="DC200" s="157"/>
      <c r="DD200" s="157"/>
      <c r="DE200" s="157"/>
      <c r="DF200" s="157"/>
      <c r="DG200" s="157"/>
      <c r="DH200" s="157"/>
    </row>
    <row r="201" spans="1:112" ht="30" x14ac:dyDescent="0.25">
      <c r="A201" s="157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73" t="s">
        <v>736</v>
      </c>
      <c r="BA201" s="173" t="s">
        <v>1165</v>
      </c>
      <c r="BB201" s="60"/>
      <c r="BC201" s="60" t="str">
        <f t="shared" si="13"/>
        <v>KM - CASSONE ALLARGATO CON DOPPIO PIANA LE E PIANO DI CARICO SULLA CABINA</v>
      </c>
      <c r="BD201" s="157"/>
      <c r="BE201" s="173" t="s">
        <v>1166</v>
      </c>
      <c r="BF201" s="173" t="s">
        <v>868</v>
      </c>
      <c r="BG201" s="173" t="s">
        <v>1167</v>
      </c>
      <c r="BH201" s="173" t="s">
        <v>911</v>
      </c>
      <c r="BI201" s="173" t="s">
        <v>210</v>
      </c>
      <c r="BJ201" s="157"/>
      <c r="BK201" s="157"/>
      <c r="BL201" s="157"/>
      <c r="BM201" s="157"/>
      <c r="BN201" s="157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  <c r="CE201" s="157"/>
      <c r="CF201" s="157"/>
      <c r="CG201" s="157"/>
      <c r="CH201" s="157"/>
      <c r="CI201" s="157"/>
      <c r="CJ201" s="157"/>
      <c r="CK201" s="157"/>
      <c r="CL201" s="157"/>
      <c r="CM201" s="157"/>
      <c r="CN201" s="157"/>
      <c r="CO201" s="157"/>
      <c r="CP201" s="157"/>
      <c r="CQ201" s="157"/>
      <c r="CR201" s="157"/>
      <c r="CS201" s="157"/>
      <c r="CT201" s="157"/>
      <c r="CU201" s="157"/>
      <c r="CV201" s="157"/>
      <c r="CW201" s="157"/>
      <c r="CX201" s="157"/>
      <c r="CY201" s="157"/>
      <c r="CZ201" s="157"/>
      <c r="DA201" s="157"/>
      <c r="DB201" s="157"/>
      <c r="DC201" s="157"/>
      <c r="DD201" s="157"/>
      <c r="DE201" s="157"/>
      <c r="DF201" s="157"/>
      <c r="DG201" s="157"/>
      <c r="DH201" s="157"/>
    </row>
    <row r="202" spans="1:112" ht="25.5" x14ac:dyDescent="0.25">
      <c r="A202" s="157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73" t="s">
        <v>1168</v>
      </c>
      <c r="BA202" s="173" t="s">
        <v>1169</v>
      </c>
      <c r="BB202" s="60"/>
      <c r="BC202" s="60" t="str">
        <f t="shared" si="13"/>
        <v>KN - CASSONE DI COSTRUZIONE NAZIONALE</v>
      </c>
      <c r="BD202" s="157"/>
      <c r="BE202" s="173" t="s">
        <v>933</v>
      </c>
      <c r="BF202" s="173" t="s">
        <v>868</v>
      </c>
      <c r="BG202" s="173" t="s">
        <v>1170</v>
      </c>
      <c r="BH202" s="173" t="s">
        <v>928</v>
      </c>
      <c r="BI202" s="173" t="s">
        <v>210</v>
      </c>
      <c r="BJ202" s="157"/>
      <c r="BK202" s="157"/>
      <c r="BL202" s="157"/>
      <c r="BM202" s="157"/>
      <c r="BN202" s="157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  <c r="CE202" s="157"/>
      <c r="CF202" s="157"/>
      <c r="CG202" s="157"/>
      <c r="CH202" s="157"/>
      <c r="CI202" s="157"/>
      <c r="CJ202" s="157"/>
      <c r="CK202" s="157"/>
      <c r="CL202" s="157"/>
      <c r="CM202" s="157"/>
      <c r="CN202" s="157"/>
      <c r="CO202" s="157"/>
      <c r="CP202" s="157"/>
      <c r="CQ202" s="157"/>
      <c r="CR202" s="157"/>
      <c r="CS202" s="157"/>
      <c r="CT202" s="157"/>
      <c r="CU202" s="157"/>
      <c r="CV202" s="157"/>
      <c r="CW202" s="157"/>
      <c r="CX202" s="157"/>
      <c r="CY202" s="157"/>
      <c r="CZ202" s="157"/>
      <c r="DA202" s="157"/>
      <c r="DB202" s="157"/>
      <c r="DC202" s="157"/>
      <c r="DD202" s="157"/>
      <c r="DE202" s="157"/>
      <c r="DF202" s="157"/>
      <c r="DG202" s="157"/>
      <c r="DH202" s="157"/>
    </row>
    <row r="203" spans="1:112" ht="30" x14ac:dyDescent="0.25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73" t="s">
        <v>1171</v>
      </c>
      <c r="BA203" s="173" t="s">
        <v>1172</v>
      </c>
      <c r="BB203" s="60"/>
      <c r="BC203" s="60" t="str">
        <f t="shared" si="13"/>
        <v>KP - CASSONE CON PIANO DI CARICO SULLA CABINA</v>
      </c>
      <c r="BD203" s="157"/>
      <c r="BE203" s="173" t="s">
        <v>1173</v>
      </c>
      <c r="BF203" s="173" t="s">
        <v>868</v>
      </c>
      <c r="BG203" s="173" t="s">
        <v>1174</v>
      </c>
      <c r="BH203" s="173" t="s">
        <v>1175</v>
      </c>
      <c r="BI203" s="173" t="s">
        <v>210</v>
      </c>
      <c r="BJ203" s="157"/>
      <c r="BK203" s="157"/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  <c r="CE203" s="157"/>
      <c r="CF203" s="157"/>
      <c r="CG203" s="157"/>
      <c r="CH203" s="157"/>
      <c r="CI203" s="157"/>
      <c r="CJ203" s="157"/>
      <c r="CK203" s="157"/>
      <c r="CL203" s="157"/>
      <c r="CM203" s="157"/>
      <c r="CN203" s="157"/>
      <c r="CO203" s="157"/>
      <c r="CP203" s="157"/>
      <c r="CQ203" s="157"/>
      <c r="CR203" s="157"/>
      <c r="CS203" s="157"/>
      <c r="CT203" s="157"/>
      <c r="CU203" s="157"/>
      <c r="CV203" s="157"/>
      <c r="CW203" s="157"/>
      <c r="CX203" s="157"/>
      <c r="CY203" s="157"/>
      <c r="CZ203" s="157"/>
      <c r="DA203" s="157"/>
      <c r="DB203" s="157"/>
      <c r="DC203" s="157"/>
      <c r="DD203" s="157"/>
      <c r="DE203" s="157"/>
      <c r="DF203" s="157"/>
      <c r="DG203" s="157"/>
      <c r="DH203" s="157"/>
    </row>
    <row r="204" spans="1:112" x14ac:dyDescent="0.25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73" t="s">
        <v>1176</v>
      </c>
      <c r="BA204" s="173" t="s">
        <v>1177</v>
      </c>
      <c r="BB204" s="60"/>
      <c r="BC204" s="60" t="str">
        <f t="shared" si="13"/>
        <v>KR - CASSONE CON PIANALE BASSO</v>
      </c>
      <c r="BD204" s="157"/>
      <c r="BE204" s="173" t="s">
        <v>1178</v>
      </c>
      <c r="BF204" s="173" t="s">
        <v>868</v>
      </c>
      <c r="BG204" s="173" t="s">
        <v>1179</v>
      </c>
      <c r="BH204" s="173" t="s">
        <v>1180</v>
      </c>
      <c r="BI204" s="173" t="s">
        <v>210</v>
      </c>
      <c r="BJ204" s="157"/>
      <c r="BK204" s="157"/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  <c r="CE204" s="157"/>
      <c r="CF204" s="157"/>
      <c r="CG204" s="157"/>
      <c r="CH204" s="157"/>
      <c r="CI204" s="157"/>
      <c r="CJ204" s="157"/>
      <c r="CK204" s="157"/>
      <c r="CL204" s="157"/>
      <c r="CM204" s="157"/>
      <c r="CN204" s="157"/>
      <c r="CO204" s="157"/>
      <c r="CP204" s="157"/>
      <c r="CQ204" s="157"/>
      <c r="CR204" s="157"/>
      <c r="CS204" s="157"/>
      <c r="CT204" s="157"/>
      <c r="CU204" s="157"/>
      <c r="CV204" s="157"/>
      <c r="CW204" s="157"/>
      <c r="CX204" s="157"/>
      <c r="CY204" s="157"/>
      <c r="CZ204" s="157"/>
      <c r="DA204" s="157"/>
      <c r="DB204" s="157"/>
      <c r="DC204" s="157"/>
      <c r="DD204" s="157"/>
      <c r="DE204" s="157"/>
      <c r="DF204" s="157"/>
      <c r="DG204" s="157"/>
      <c r="DH204" s="157"/>
    </row>
    <row r="205" spans="1:112" ht="30" x14ac:dyDescent="0.25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73" t="s">
        <v>1181</v>
      </c>
      <c r="BA205" s="173" t="s">
        <v>1182</v>
      </c>
      <c r="BB205" s="60"/>
      <c r="BC205" s="60" t="str">
        <f t="shared" si="13"/>
        <v>KS - CASSONE CON PIANALE BASSO E CABINA ALLUNGATA</v>
      </c>
      <c r="BD205" s="157"/>
      <c r="BE205" s="173" t="s">
        <v>432</v>
      </c>
      <c r="BF205" s="173" t="s">
        <v>868</v>
      </c>
      <c r="BG205" s="173" t="s">
        <v>1183</v>
      </c>
      <c r="BH205" s="173" t="s">
        <v>894</v>
      </c>
      <c r="BI205" s="173" t="s">
        <v>210</v>
      </c>
      <c r="BJ205" s="157"/>
      <c r="BK205" s="157"/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  <c r="CE205" s="157"/>
      <c r="CF205" s="157"/>
      <c r="CG205" s="157"/>
      <c r="CH205" s="157"/>
      <c r="CI205" s="157"/>
      <c r="CJ205" s="157"/>
      <c r="CK205" s="157"/>
      <c r="CL205" s="157"/>
      <c r="CM205" s="157"/>
      <c r="CN205" s="157"/>
      <c r="CO205" s="157"/>
      <c r="CP205" s="157"/>
      <c r="CQ205" s="157"/>
      <c r="CR205" s="157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  <c r="DF205" s="157"/>
      <c r="DG205" s="157"/>
      <c r="DH205" s="157"/>
    </row>
    <row r="206" spans="1:112" ht="30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73" t="s">
        <v>1184</v>
      </c>
      <c r="BA206" s="173" t="s">
        <v>1185</v>
      </c>
      <c r="BB206" s="60"/>
      <c r="BC206" s="60" t="str">
        <f t="shared" si="13"/>
        <v>KT - CASSONE CON PIANALE BASSO E PIANO DI CARICO SULLA CABINA</v>
      </c>
      <c r="BD206" s="157"/>
      <c r="BE206" s="173" t="s">
        <v>1186</v>
      </c>
      <c r="BF206" s="173" t="s">
        <v>868</v>
      </c>
      <c r="BG206" s="173" t="s">
        <v>1187</v>
      </c>
      <c r="BH206" s="173" t="s">
        <v>1188</v>
      </c>
      <c r="BI206" s="173" t="s">
        <v>210</v>
      </c>
      <c r="BJ206" s="157"/>
      <c r="BK206" s="157"/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  <c r="CE206" s="157"/>
      <c r="CF206" s="157"/>
      <c r="CG206" s="157"/>
      <c r="CH206" s="157"/>
      <c r="CI206" s="157"/>
      <c r="CJ206" s="157"/>
      <c r="CK206" s="157"/>
      <c r="CL206" s="157"/>
      <c r="CM206" s="157"/>
      <c r="CN206" s="157"/>
      <c r="CO206" s="157"/>
      <c r="CP206" s="157"/>
      <c r="CQ206" s="157"/>
      <c r="CR206" s="157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  <c r="DF206" s="157"/>
      <c r="DG206" s="157"/>
      <c r="DH206" s="157"/>
    </row>
    <row r="207" spans="1:112" x14ac:dyDescent="0.25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73" t="s">
        <v>1189</v>
      </c>
      <c r="BA207" s="173" t="s">
        <v>1190</v>
      </c>
      <c r="BB207" s="60"/>
      <c r="BC207" s="60" t="str">
        <f t="shared" si="13"/>
        <v>KU - CASSONE CON CENTINE E TELONE</v>
      </c>
      <c r="BD207" s="157"/>
      <c r="BE207" s="173" t="s">
        <v>1191</v>
      </c>
      <c r="BF207" s="173" t="s">
        <v>868</v>
      </c>
      <c r="BG207" s="173" t="s">
        <v>1192</v>
      </c>
      <c r="BH207" s="173" t="s">
        <v>1193</v>
      </c>
      <c r="BI207" s="173" t="s">
        <v>210</v>
      </c>
      <c r="BJ207" s="157"/>
      <c r="BK207" s="157"/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  <c r="CE207" s="157"/>
      <c r="CF207" s="157"/>
      <c r="CG207" s="157"/>
      <c r="CH207" s="157"/>
      <c r="CI207" s="157"/>
      <c r="CJ207" s="157"/>
      <c r="CK207" s="157"/>
      <c r="CL207" s="157"/>
      <c r="CM207" s="157"/>
      <c r="CN207" s="157"/>
      <c r="CO207" s="157"/>
      <c r="CP207" s="157"/>
      <c r="CQ207" s="157"/>
      <c r="CR207" s="157"/>
      <c r="CS207" s="157"/>
      <c r="CT207" s="157"/>
      <c r="CU207" s="157"/>
      <c r="CV207" s="157"/>
      <c r="CW207" s="157"/>
      <c r="CX207" s="157"/>
      <c r="CY207" s="157"/>
      <c r="CZ207" s="157"/>
      <c r="DA207" s="157"/>
      <c r="DB207" s="157"/>
      <c r="DC207" s="157"/>
      <c r="DD207" s="157"/>
      <c r="DE207" s="157"/>
      <c r="DF207" s="157"/>
      <c r="DG207" s="157"/>
      <c r="DH207" s="157"/>
    </row>
    <row r="208" spans="1:112" x14ac:dyDescent="0.25">
      <c r="A208" s="157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73" t="s">
        <v>1194</v>
      </c>
      <c r="BA208" s="173" t="s">
        <v>1195</v>
      </c>
      <c r="BB208" s="60"/>
      <c r="BC208" s="60" t="str">
        <f t="shared" si="13"/>
        <v>KV - CASSONE CON VERRICELLO</v>
      </c>
      <c r="BD208" s="157"/>
      <c r="BE208" s="173" t="s">
        <v>1196</v>
      </c>
      <c r="BF208" s="173" t="s">
        <v>868</v>
      </c>
      <c r="BG208" s="173" t="s">
        <v>1197</v>
      </c>
      <c r="BH208" s="173" t="s">
        <v>1198</v>
      </c>
      <c r="BI208" s="173" t="s">
        <v>210</v>
      </c>
      <c r="BJ208" s="157"/>
      <c r="BK208" s="157"/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  <c r="CE208" s="157"/>
      <c r="CF208" s="157"/>
      <c r="CG208" s="157"/>
      <c r="CH208" s="157"/>
      <c r="CI208" s="157"/>
      <c r="CJ208" s="157"/>
      <c r="CK208" s="157"/>
      <c r="CL208" s="157"/>
      <c r="CM208" s="157"/>
      <c r="CN208" s="157"/>
      <c r="CO208" s="157"/>
      <c r="CP208" s="157"/>
      <c r="CQ208" s="157"/>
      <c r="CR208" s="157"/>
      <c r="CS208" s="157"/>
      <c r="CT208" s="157"/>
      <c r="CU208" s="157"/>
      <c r="CV208" s="157"/>
      <c r="CW208" s="157"/>
      <c r="CX208" s="157"/>
      <c r="CY208" s="157"/>
      <c r="CZ208" s="157"/>
      <c r="DA208" s="157"/>
      <c r="DB208" s="157"/>
      <c r="DC208" s="157"/>
      <c r="DD208" s="157"/>
      <c r="DE208" s="157"/>
      <c r="DF208" s="157"/>
      <c r="DG208" s="157"/>
      <c r="DH208" s="157"/>
    </row>
    <row r="209" spans="1:112" ht="30" x14ac:dyDescent="0.25">
      <c r="A209" s="157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73" t="s">
        <v>1199</v>
      </c>
      <c r="BA209" s="173" t="s">
        <v>1200</v>
      </c>
      <c r="BB209" s="60"/>
      <c r="BC209" s="60" t="str">
        <f t="shared" si="13"/>
        <v>KW - CASSONE CON CENTINATURA INAMOVIBILE E PIANO DI CARICO SU CABINA</v>
      </c>
      <c r="BD209" s="157"/>
      <c r="BE209" s="173" t="s">
        <v>1201</v>
      </c>
      <c r="BF209" s="173" t="s">
        <v>868</v>
      </c>
      <c r="BG209" s="173" t="s">
        <v>1202</v>
      </c>
      <c r="BH209" s="173" t="s">
        <v>1203</v>
      </c>
      <c r="BI209" s="173" t="s">
        <v>210</v>
      </c>
      <c r="BJ209" s="157"/>
      <c r="BK209" s="157"/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  <c r="CE209" s="157"/>
      <c r="CF209" s="157"/>
      <c r="CG209" s="157"/>
      <c r="CH209" s="157"/>
      <c r="CI209" s="157"/>
      <c r="CJ209" s="157"/>
      <c r="CK209" s="157"/>
      <c r="CL209" s="157"/>
      <c r="CM209" s="157"/>
      <c r="CN209" s="157"/>
      <c r="CO209" s="157"/>
      <c r="CP209" s="157"/>
      <c r="CQ209" s="157"/>
      <c r="CR209" s="157"/>
      <c r="CS209" s="157"/>
      <c r="CT209" s="157"/>
      <c r="CU209" s="157"/>
      <c r="CV209" s="157"/>
      <c r="CW209" s="157"/>
      <c r="CX209" s="157"/>
      <c r="CY209" s="157"/>
      <c r="CZ209" s="157"/>
      <c r="DA209" s="157"/>
      <c r="DB209" s="157"/>
      <c r="DC209" s="157"/>
      <c r="DD209" s="157"/>
      <c r="DE209" s="157"/>
      <c r="DF209" s="157"/>
      <c r="DG209" s="157"/>
      <c r="DH209" s="157"/>
    </row>
    <row r="210" spans="1:112" ht="30" x14ac:dyDescent="0.25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73" t="s">
        <v>1204</v>
      </c>
      <c r="BA210" s="173" t="s">
        <v>1205</v>
      </c>
      <c r="BB210" s="60"/>
      <c r="BC210" s="60" t="str">
        <f t="shared" si="13"/>
        <v>KX - CASSONE CON CENTINATURA FISSA E AVANCORPO SULLA CABINA</v>
      </c>
      <c r="BD210" s="157"/>
      <c r="BE210" s="173" t="s">
        <v>1206</v>
      </c>
      <c r="BF210" s="173" t="s">
        <v>868</v>
      </c>
      <c r="BG210" s="173" t="s">
        <v>1207</v>
      </c>
      <c r="BH210" s="173" t="s">
        <v>1188</v>
      </c>
      <c r="BI210" s="173" t="s">
        <v>210</v>
      </c>
      <c r="BJ210" s="157"/>
      <c r="BK210" s="157"/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  <c r="CE210" s="157"/>
      <c r="CF210" s="157"/>
      <c r="CG210" s="157"/>
      <c r="CH210" s="157"/>
      <c r="CI210" s="157"/>
      <c r="CJ210" s="157"/>
      <c r="CK210" s="157"/>
      <c r="CL210" s="157"/>
      <c r="CM210" s="157"/>
      <c r="CN210" s="157"/>
      <c r="CO210" s="157"/>
      <c r="CP210" s="157"/>
      <c r="CQ210" s="157"/>
      <c r="CR210" s="157"/>
      <c r="CS210" s="157"/>
      <c r="CT210" s="157"/>
      <c r="CU210" s="157"/>
      <c r="CV210" s="157"/>
      <c r="CW210" s="157"/>
      <c r="CX210" s="157"/>
      <c r="CY210" s="157"/>
      <c r="CZ210" s="157"/>
      <c r="DA210" s="157"/>
      <c r="DB210" s="157"/>
      <c r="DC210" s="157"/>
      <c r="DD210" s="157"/>
      <c r="DE210" s="157"/>
      <c r="DF210" s="157"/>
      <c r="DG210" s="157"/>
      <c r="DH210" s="157"/>
    </row>
    <row r="211" spans="1:112" ht="30" x14ac:dyDescent="0.25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73" t="s">
        <v>1208</v>
      </c>
      <c r="BA211" s="173" t="s">
        <v>1209</v>
      </c>
      <c r="BB211" s="60"/>
      <c r="BC211" s="60" t="str">
        <f t="shared" si="13"/>
        <v>KY - CASSONE INTERCAMBIABILE CON ALTRI AVENTI LE STESSE CARATTERISTICHE</v>
      </c>
      <c r="BD211" s="157"/>
      <c r="BE211" s="173" t="s">
        <v>235</v>
      </c>
      <c r="BF211" s="173" t="s">
        <v>868</v>
      </c>
      <c r="BG211" s="173" t="s">
        <v>1210</v>
      </c>
      <c r="BH211" s="173" t="s">
        <v>1211</v>
      </c>
      <c r="BI211" s="173" t="s">
        <v>241</v>
      </c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  <c r="CE211" s="157"/>
      <c r="CF211" s="157"/>
      <c r="CG211" s="157"/>
      <c r="CH211" s="157"/>
      <c r="CI211" s="157"/>
      <c r="CJ211" s="157"/>
      <c r="CK211" s="157"/>
      <c r="CL211" s="157"/>
      <c r="CM211" s="157"/>
      <c r="CN211" s="157"/>
      <c r="CO211" s="157"/>
      <c r="CP211" s="157"/>
      <c r="CQ211" s="157"/>
      <c r="CR211" s="157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  <c r="DF211" s="157"/>
      <c r="DG211" s="157"/>
      <c r="DH211" s="157"/>
    </row>
    <row r="212" spans="1:112" ht="30" x14ac:dyDescent="0.25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73" t="s">
        <v>1212</v>
      </c>
      <c r="BA212" s="173" t="s">
        <v>1213</v>
      </c>
      <c r="BB212" s="60"/>
      <c r="BC212" s="60" t="str">
        <f t="shared" si="13"/>
        <v>KZ - CASSONE ATTREZZATO PER TRASPORTO SPECIFICO DI</v>
      </c>
      <c r="BD212" s="157"/>
      <c r="BE212" s="173" t="s">
        <v>1214</v>
      </c>
      <c r="BF212" s="173" t="s">
        <v>868</v>
      </c>
      <c r="BG212" s="173" t="s">
        <v>1215</v>
      </c>
      <c r="BH212" s="173" t="s">
        <v>911</v>
      </c>
      <c r="BI212" s="173" t="s">
        <v>241</v>
      </c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  <c r="DF212" s="157"/>
      <c r="DG212" s="157"/>
      <c r="DH212" s="157"/>
    </row>
    <row r="213" spans="1:112" ht="45" x14ac:dyDescent="0.25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73" t="s">
        <v>1216</v>
      </c>
      <c r="BA213" s="173" t="s">
        <v>1217</v>
      </c>
      <c r="BB213" s="60"/>
      <c r="BC213" s="60" t="str">
        <f t="shared" si="13"/>
        <v>LF - ATTREZZATA AL TRASPORTO DI PERSONE CON PIU'DI NOVE POSTI COMPRESO IL CONDUCENTE</v>
      </c>
      <c r="BD213" s="157"/>
      <c r="BE213" s="173" t="s">
        <v>1218</v>
      </c>
      <c r="BF213" s="173" t="s">
        <v>868</v>
      </c>
      <c r="BG213" s="173" t="s">
        <v>1219</v>
      </c>
      <c r="BH213" s="173" t="s">
        <v>911</v>
      </c>
      <c r="BI213" s="173" t="s">
        <v>241</v>
      </c>
      <c r="BJ213" s="15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  <c r="CE213" s="157"/>
      <c r="CF213" s="157"/>
      <c r="CG213" s="157"/>
      <c r="CH213" s="157"/>
      <c r="CI213" s="157"/>
      <c r="CJ213" s="157"/>
      <c r="CK213" s="157"/>
      <c r="CL213" s="157"/>
      <c r="CM213" s="157"/>
      <c r="CN213" s="157"/>
      <c r="CO213" s="157"/>
      <c r="CP213" s="157"/>
      <c r="CQ213" s="157"/>
      <c r="CR213" s="157"/>
      <c r="CS213" s="157"/>
      <c r="CT213" s="157"/>
      <c r="CU213" s="157"/>
      <c r="CV213" s="157"/>
      <c r="CW213" s="157"/>
      <c r="CX213" s="157"/>
      <c r="CY213" s="157"/>
      <c r="CZ213" s="157"/>
      <c r="DA213" s="157"/>
      <c r="DB213" s="157"/>
      <c r="DC213" s="157"/>
      <c r="DD213" s="157"/>
      <c r="DE213" s="157"/>
      <c r="DF213" s="157"/>
      <c r="DG213" s="157"/>
      <c r="DH213" s="157"/>
    </row>
    <row r="214" spans="1:112" x14ac:dyDescent="0.25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73" t="s">
        <v>1220</v>
      </c>
      <c r="BA214" s="173" t="s">
        <v>1221</v>
      </c>
      <c r="BB214" s="60"/>
      <c r="BC214" s="60" t="str">
        <f t="shared" si="13"/>
        <v>M0 - MOTOCICLO</v>
      </c>
      <c r="BD214" s="157"/>
      <c r="BE214" s="173" t="s">
        <v>1222</v>
      </c>
      <c r="BF214" s="173" t="s">
        <v>868</v>
      </c>
      <c r="BG214" s="173" t="s">
        <v>1223</v>
      </c>
      <c r="BH214" s="173" t="s">
        <v>1036</v>
      </c>
      <c r="BI214" s="173" t="s">
        <v>241</v>
      </c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  <c r="CE214" s="157"/>
      <c r="CF214" s="157"/>
      <c r="CG214" s="157"/>
      <c r="CH214" s="157"/>
      <c r="CI214" s="157"/>
      <c r="CJ214" s="157"/>
      <c r="CK214" s="157"/>
      <c r="CL214" s="157"/>
      <c r="CM214" s="157"/>
      <c r="CN214" s="157"/>
      <c r="CO214" s="157"/>
      <c r="CP214" s="157"/>
      <c r="CQ214" s="157"/>
      <c r="CR214" s="157"/>
      <c r="CS214" s="157"/>
      <c r="CT214" s="157"/>
      <c r="CU214" s="157"/>
      <c r="CV214" s="157"/>
      <c r="CW214" s="157"/>
      <c r="CX214" s="157"/>
      <c r="CY214" s="157"/>
      <c r="CZ214" s="157"/>
      <c r="DA214" s="157"/>
      <c r="DB214" s="157"/>
      <c r="DC214" s="157"/>
      <c r="DD214" s="157"/>
      <c r="DE214" s="157"/>
      <c r="DF214" s="157"/>
      <c r="DG214" s="157"/>
      <c r="DH214" s="157"/>
    </row>
    <row r="215" spans="1:112" ht="30" x14ac:dyDescent="0.25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73" t="s">
        <v>1224</v>
      </c>
      <c r="BA215" s="173" t="s">
        <v>1225</v>
      </c>
      <c r="BB215" s="60"/>
      <c r="BC215" s="60" t="str">
        <f t="shared" si="13"/>
        <v>M1 - MOTOCICLO CON CARROZZINO LATERALE STACCABILE 1 POSTO</v>
      </c>
      <c r="BD215" s="157"/>
      <c r="BE215" s="173" t="s">
        <v>1226</v>
      </c>
      <c r="BF215" s="173" t="s">
        <v>868</v>
      </c>
      <c r="BG215" s="173" t="s">
        <v>1227</v>
      </c>
      <c r="BH215" s="173" t="s">
        <v>1228</v>
      </c>
      <c r="BI215" s="173" t="s">
        <v>210</v>
      </c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57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57"/>
      <c r="DC215" s="157"/>
      <c r="DD215" s="157"/>
      <c r="DE215" s="157"/>
      <c r="DF215" s="157"/>
      <c r="DG215" s="157"/>
      <c r="DH215" s="157"/>
    </row>
    <row r="216" spans="1:112" ht="30" x14ac:dyDescent="0.25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73" t="s">
        <v>1229</v>
      </c>
      <c r="BA216" s="173" t="s">
        <v>1230</v>
      </c>
      <c r="BB216" s="60"/>
      <c r="BC216" s="60" t="str">
        <f t="shared" si="13"/>
        <v>M2 - MOTOCICLO CON CARROZZINO LATERALE STACCABILE 2 POSTI</v>
      </c>
      <c r="BD216" s="157"/>
      <c r="BE216" s="173" t="s">
        <v>1231</v>
      </c>
      <c r="BF216" s="173" t="s">
        <v>868</v>
      </c>
      <c r="BG216" s="173" t="s">
        <v>1232</v>
      </c>
      <c r="BH216" s="173" t="s">
        <v>894</v>
      </c>
      <c r="BI216" s="173" t="s">
        <v>210</v>
      </c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57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57"/>
      <c r="DC216" s="157"/>
      <c r="DD216" s="157"/>
      <c r="DE216" s="157"/>
      <c r="DF216" s="157"/>
      <c r="DG216" s="157"/>
      <c r="DH216" s="157"/>
    </row>
    <row r="217" spans="1:112" x14ac:dyDescent="0.25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73" t="s">
        <v>1233</v>
      </c>
      <c r="BA217" s="173" t="s">
        <v>593</v>
      </c>
      <c r="BB217" s="60"/>
      <c r="BC217" s="60" t="str">
        <f t="shared" si="13"/>
        <v>M3 - APERTA</v>
      </c>
      <c r="BD217" s="157"/>
      <c r="BE217" s="173" t="s">
        <v>387</v>
      </c>
      <c r="BF217" s="173" t="s">
        <v>868</v>
      </c>
      <c r="BG217" s="173" t="s">
        <v>1234</v>
      </c>
      <c r="BH217" s="173" t="s">
        <v>894</v>
      </c>
      <c r="BI217" s="173" t="s">
        <v>210</v>
      </c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57"/>
      <c r="CO217" s="157"/>
      <c r="CP217" s="157"/>
      <c r="CQ217" s="157"/>
      <c r="CR217" s="157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57"/>
      <c r="DC217" s="157"/>
      <c r="DD217" s="157"/>
      <c r="DE217" s="157"/>
      <c r="DF217" s="157"/>
      <c r="DG217" s="157"/>
      <c r="DH217" s="157"/>
    </row>
    <row r="218" spans="1:112" x14ac:dyDescent="0.25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73" t="s">
        <v>1235</v>
      </c>
      <c r="BA218" s="173" t="s">
        <v>1236</v>
      </c>
      <c r="BB218" s="60"/>
      <c r="BC218" s="60" t="str">
        <f t="shared" si="13"/>
        <v>M4 - CHIUSA CARROZZINO POSTERIORE</v>
      </c>
      <c r="BD218" s="157"/>
      <c r="BE218" s="173" t="s">
        <v>501</v>
      </c>
      <c r="BF218" s="173" t="s">
        <v>868</v>
      </c>
      <c r="BG218" s="173" t="s">
        <v>1237</v>
      </c>
      <c r="BH218" s="173" t="s">
        <v>894</v>
      </c>
      <c r="BI218" s="173" t="s">
        <v>210</v>
      </c>
      <c r="BJ218" s="157"/>
      <c r="BK218" s="157"/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  <c r="CE218" s="157"/>
      <c r="CF218" s="157"/>
      <c r="CG218" s="157"/>
      <c r="CH218" s="157"/>
      <c r="CI218" s="157"/>
      <c r="CJ218" s="157"/>
      <c r="CK218" s="157"/>
      <c r="CL218" s="157"/>
      <c r="CM218" s="157"/>
      <c r="CN218" s="157"/>
      <c r="CO218" s="157"/>
      <c r="CP218" s="157"/>
      <c r="CQ218" s="157"/>
      <c r="CR218" s="157"/>
      <c r="CS218" s="157"/>
      <c r="CT218" s="157"/>
      <c r="CU218" s="157"/>
      <c r="CV218" s="157"/>
      <c r="CW218" s="157"/>
      <c r="CX218" s="157"/>
      <c r="CY218" s="157"/>
      <c r="CZ218" s="157"/>
      <c r="DA218" s="157"/>
      <c r="DB218" s="157"/>
      <c r="DC218" s="157"/>
      <c r="DD218" s="157"/>
      <c r="DE218" s="157"/>
      <c r="DF218" s="157"/>
      <c r="DG218" s="157"/>
      <c r="DH218" s="157"/>
    </row>
    <row r="219" spans="1:112" ht="25.5" x14ac:dyDescent="0.25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73" t="s">
        <v>1238</v>
      </c>
      <c r="BA219" s="173" t="s">
        <v>608</v>
      </c>
      <c r="BB219" s="60"/>
      <c r="BC219" s="60" t="str">
        <f t="shared" ref="BC219:BC282" si="14">CONCATENATE(AZ219," - ",BA219)</f>
        <v>M5 - CHIUSA TRASFORMABILE</v>
      </c>
      <c r="BD219" s="157"/>
      <c r="BE219" s="173" t="s">
        <v>1239</v>
      </c>
      <c r="BF219" s="173" t="s">
        <v>868</v>
      </c>
      <c r="BG219" s="173" t="s">
        <v>1240</v>
      </c>
      <c r="BH219" s="173" t="s">
        <v>894</v>
      </c>
      <c r="BI219" s="173" t="s">
        <v>210</v>
      </c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57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57"/>
      <c r="DD219" s="157"/>
      <c r="DE219" s="157"/>
      <c r="DF219" s="157"/>
      <c r="DG219" s="157"/>
      <c r="DH219" s="157"/>
    </row>
    <row r="220" spans="1:112" x14ac:dyDescent="0.25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73" t="s">
        <v>1241</v>
      </c>
      <c r="BA220" s="173" t="s">
        <v>249</v>
      </c>
      <c r="BB220" s="60"/>
      <c r="BC220" s="60" t="str">
        <f t="shared" si="14"/>
        <v>MA - CASSONE</v>
      </c>
      <c r="BD220" s="157"/>
      <c r="BE220" s="173" t="s">
        <v>1242</v>
      </c>
      <c r="BF220" s="173" t="s">
        <v>868</v>
      </c>
      <c r="BG220" s="173" t="s">
        <v>1243</v>
      </c>
      <c r="BH220" s="173" t="s">
        <v>894</v>
      </c>
      <c r="BI220" s="173" t="s">
        <v>210</v>
      </c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  <c r="CM220" s="157"/>
      <c r="CN220" s="157"/>
      <c r="CO220" s="157"/>
      <c r="CP220" s="157"/>
      <c r="CQ220" s="157"/>
      <c r="CR220" s="157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57"/>
      <c r="DC220" s="157"/>
      <c r="DD220" s="157"/>
      <c r="DE220" s="157"/>
      <c r="DF220" s="157"/>
      <c r="DG220" s="157"/>
      <c r="DH220" s="157"/>
    </row>
    <row r="221" spans="1:112" x14ac:dyDescent="0.25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73" t="s">
        <v>1244</v>
      </c>
      <c r="BA221" s="173" t="s">
        <v>249</v>
      </c>
      <c r="BB221" s="60"/>
      <c r="BC221" s="60" t="str">
        <f t="shared" si="14"/>
        <v>MB - CASSONE</v>
      </c>
      <c r="BD221" s="157"/>
      <c r="BE221" s="173" t="s">
        <v>1245</v>
      </c>
      <c r="BF221" s="173" t="s">
        <v>868</v>
      </c>
      <c r="BG221" s="173" t="s">
        <v>1246</v>
      </c>
      <c r="BH221" s="173" t="s">
        <v>894</v>
      </c>
      <c r="BI221" s="173" t="s">
        <v>210</v>
      </c>
      <c r="BJ221" s="157"/>
      <c r="BK221" s="157"/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  <c r="CE221" s="157"/>
      <c r="CF221" s="157"/>
      <c r="CG221" s="157"/>
      <c r="CH221" s="157"/>
      <c r="CI221" s="157"/>
      <c r="CJ221" s="157"/>
      <c r="CK221" s="157"/>
      <c r="CL221" s="157"/>
      <c r="CM221" s="157"/>
      <c r="CN221" s="157"/>
      <c r="CO221" s="157"/>
      <c r="CP221" s="157"/>
      <c r="CQ221" s="157"/>
      <c r="CR221" s="157"/>
      <c r="CS221" s="157"/>
      <c r="CT221" s="157"/>
      <c r="CU221" s="157"/>
      <c r="CV221" s="157"/>
      <c r="CW221" s="157"/>
      <c r="CX221" s="157"/>
      <c r="CY221" s="157"/>
      <c r="CZ221" s="157"/>
      <c r="DA221" s="157"/>
      <c r="DB221" s="157"/>
      <c r="DC221" s="157"/>
      <c r="DD221" s="157"/>
      <c r="DE221" s="157"/>
      <c r="DF221" s="157"/>
      <c r="DG221" s="157"/>
      <c r="DH221" s="157"/>
    </row>
    <row r="222" spans="1:112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73" t="s">
        <v>1247</v>
      </c>
      <c r="BA222" s="173" t="s">
        <v>249</v>
      </c>
      <c r="BB222" s="60"/>
      <c r="BC222" s="60" t="str">
        <f t="shared" si="14"/>
        <v>MC - CASSONE</v>
      </c>
      <c r="BD222" s="157"/>
      <c r="BE222" s="173" t="s">
        <v>1248</v>
      </c>
      <c r="BF222" s="173" t="s">
        <v>868</v>
      </c>
      <c r="BG222" s="173" t="s">
        <v>1249</v>
      </c>
      <c r="BH222" s="173" t="s">
        <v>894</v>
      </c>
      <c r="BI222" s="173" t="s">
        <v>210</v>
      </c>
      <c r="BJ222" s="157"/>
      <c r="BK222" s="157"/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  <c r="CE222" s="157"/>
      <c r="CF222" s="157"/>
      <c r="CG222" s="157"/>
      <c r="CH222" s="157"/>
      <c r="CI222" s="157"/>
      <c r="CJ222" s="157"/>
      <c r="CK222" s="157"/>
      <c r="CL222" s="157"/>
      <c r="CM222" s="157"/>
      <c r="CN222" s="157"/>
      <c r="CO222" s="157"/>
      <c r="CP222" s="157"/>
      <c r="CQ222" s="157"/>
      <c r="CR222" s="157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57"/>
      <c r="DC222" s="157"/>
      <c r="DD222" s="157"/>
      <c r="DE222" s="157"/>
      <c r="DF222" s="157"/>
      <c r="DG222" s="157"/>
      <c r="DH222" s="157"/>
    </row>
    <row r="223" spans="1:112" x14ac:dyDescent="0.25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73" t="s">
        <v>1250</v>
      </c>
      <c r="BA223" s="173" t="s">
        <v>249</v>
      </c>
      <c r="BB223" s="60"/>
      <c r="BC223" s="60" t="str">
        <f t="shared" si="14"/>
        <v>MD - CASSONE</v>
      </c>
      <c r="BD223" s="157"/>
      <c r="BE223" s="173" t="s">
        <v>1251</v>
      </c>
      <c r="BF223" s="173" t="s">
        <v>868</v>
      </c>
      <c r="BG223" s="173" t="s">
        <v>1252</v>
      </c>
      <c r="BH223" s="173" t="s">
        <v>894</v>
      </c>
      <c r="BI223" s="173" t="s">
        <v>210</v>
      </c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  <c r="DF223" s="157"/>
      <c r="DG223" s="157"/>
      <c r="DH223" s="157"/>
    </row>
    <row r="224" spans="1:112" x14ac:dyDescent="0.25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73" t="s">
        <v>1253</v>
      </c>
      <c r="BA224" s="173" t="s">
        <v>249</v>
      </c>
      <c r="BB224" s="60"/>
      <c r="BC224" s="60" t="str">
        <f t="shared" si="14"/>
        <v>ME - CASSONE</v>
      </c>
      <c r="BD224" s="157"/>
      <c r="BE224" s="173" t="s">
        <v>1254</v>
      </c>
      <c r="BF224" s="173" t="s">
        <v>868</v>
      </c>
      <c r="BG224" s="173" t="s">
        <v>1255</v>
      </c>
      <c r="BH224" s="173" t="s">
        <v>894</v>
      </c>
      <c r="BI224" s="173" t="s">
        <v>210</v>
      </c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  <c r="CE224" s="157"/>
      <c r="CF224" s="157"/>
      <c r="CG224" s="157"/>
      <c r="CH224" s="157"/>
      <c r="CI224" s="157"/>
      <c r="CJ224" s="157"/>
      <c r="CK224" s="157"/>
      <c r="CL224" s="157"/>
      <c r="CM224" s="157"/>
      <c r="CN224" s="157"/>
      <c r="CO224" s="157"/>
      <c r="CP224" s="157"/>
      <c r="CQ224" s="157"/>
      <c r="CR224" s="157"/>
      <c r="CS224" s="157"/>
      <c r="CT224" s="157"/>
      <c r="CU224" s="157"/>
      <c r="CV224" s="157"/>
      <c r="CW224" s="157"/>
      <c r="CX224" s="157"/>
      <c r="CY224" s="157"/>
      <c r="CZ224" s="157"/>
      <c r="DA224" s="157"/>
      <c r="DB224" s="157"/>
      <c r="DC224" s="157"/>
      <c r="DD224" s="157"/>
      <c r="DE224" s="157"/>
      <c r="DF224" s="157"/>
      <c r="DG224" s="157"/>
      <c r="DH224" s="157"/>
    </row>
    <row r="225" spans="1:112" x14ac:dyDescent="0.25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73" t="s">
        <v>1256</v>
      </c>
      <c r="BA225" s="173" t="s">
        <v>1257</v>
      </c>
      <c r="BB225" s="60"/>
      <c r="BC225" s="60" t="str">
        <f t="shared" si="14"/>
        <v>MI - MOTOCARROZZETTA SIMMETRICA 1 POSTO</v>
      </c>
      <c r="BD225" s="157"/>
      <c r="BE225" s="173" t="s">
        <v>1258</v>
      </c>
      <c r="BF225" s="173" t="s">
        <v>868</v>
      </c>
      <c r="BG225" s="173" t="s">
        <v>1259</v>
      </c>
      <c r="BH225" s="173" t="s">
        <v>894</v>
      </c>
      <c r="BI225" s="173" t="s">
        <v>210</v>
      </c>
      <c r="BJ225" s="157"/>
      <c r="BK225" s="157"/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  <c r="CE225" s="157"/>
      <c r="CF225" s="157"/>
      <c r="CG225" s="157"/>
      <c r="CH225" s="157"/>
      <c r="CI225" s="157"/>
      <c r="CJ225" s="157"/>
      <c r="CK225" s="157"/>
      <c r="CL225" s="157"/>
      <c r="CM225" s="157"/>
      <c r="CN225" s="157"/>
      <c r="CO225" s="157"/>
      <c r="CP225" s="157"/>
      <c r="CQ225" s="157"/>
      <c r="CR225" s="157"/>
      <c r="CS225" s="157"/>
      <c r="CT225" s="157"/>
      <c r="CU225" s="157"/>
      <c r="CV225" s="157"/>
      <c r="CW225" s="157"/>
      <c r="CX225" s="157"/>
      <c r="CY225" s="157"/>
      <c r="CZ225" s="157"/>
      <c r="DA225" s="157"/>
      <c r="DB225" s="157"/>
      <c r="DC225" s="157"/>
      <c r="DD225" s="157"/>
      <c r="DE225" s="157"/>
      <c r="DF225" s="157"/>
      <c r="DG225" s="157"/>
      <c r="DH225" s="157"/>
    </row>
    <row r="226" spans="1:112" x14ac:dyDescent="0.25">
      <c r="A226" s="157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73" t="s">
        <v>1260</v>
      </c>
      <c r="BA226" s="173" t="s">
        <v>249</v>
      </c>
      <c r="BB226" s="60"/>
      <c r="BC226" s="60" t="str">
        <f t="shared" si="14"/>
        <v>MJ - CASSONE</v>
      </c>
      <c r="BD226" s="157"/>
      <c r="BE226" s="173" t="s">
        <v>1261</v>
      </c>
      <c r="BF226" s="173" t="s">
        <v>868</v>
      </c>
      <c r="BG226" s="173" t="s">
        <v>1262</v>
      </c>
      <c r="BH226" s="173" t="s">
        <v>894</v>
      </c>
      <c r="BI226" s="173" t="s">
        <v>210</v>
      </c>
      <c r="BJ226" s="157"/>
      <c r="BK226" s="157"/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  <c r="CE226" s="157"/>
      <c r="CF226" s="157"/>
      <c r="CG226" s="157"/>
      <c r="CH226" s="157"/>
      <c r="CI226" s="157"/>
      <c r="CJ226" s="157"/>
      <c r="CK226" s="157"/>
      <c r="CL226" s="157"/>
      <c r="CM226" s="157"/>
      <c r="CN226" s="157"/>
      <c r="CO226" s="157"/>
      <c r="CP226" s="157"/>
      <c r="CQ226" s="157"/>
      <c r="CR226" s="157"/>
      <c r="CS226" s="157"/>
      <c r="CT226" s="157"/>
      <c r="CU226" s="157"/>
      <c r="CV226" s="157"/>
      <c r="CW226" s="157"/>
      <c r="CX226" s="157"/>
      <c r="CY226" s="157"/>
      <c r="CZ226" s="157"/>
      <c r="DA226" s="157"/>
      <c r="DB226" s="157"/>
      <c r="DC226" s="157"/>
      <c r="DD226" s="157"/>
      <c r="DE226" s="157"/>
      <c r="DF226" s="157"/>
      <c r="DG226" s="157"/>
      <c r="DH226" s="157"/>
    </row>
    <row r="227" spans="1:112" x14ac:dyDescent="0.25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73" t="s">
        <v>1263</v>
      </c>
      <c r="BA227" s="173" t="s">
        <v>249</v>
      </c>
      <c r="BB227" s="60"/>
      <c r="BC227" s="60" t="str">
        <f t="shared" si="14"/>
        <v>MK - CASSONE</v>
      </c>
      <c r="BD227" s="157"/>
      <c r="BE227" s="173" t="s">
        <v>1264</v>
      </c>
      <c r="BF227" s="173" t="s">
        <v>868</v>
      </c>
      <c r="BG227" s="173" t="s">
        <v>1265</v>
      </c>
      <c r="BH227" s="173" t="s">
        <v>894</v>
      </c>
      <c r="BI227" s="173" t="s">
        <v>210</v>
      </c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  <c r="CE227" s="157"/>
      <c r="CF227" s="157"/>
      <c r="CG227" s="157"/>
      <c r="CH227" s="157"/>
      <c r="CI227" s="157"/>
      <c r="CJ227" s="157"/>
      <c r="CK227" s="157"/>
      <c r="CL227" s="157"/>
      <c r="CM227" s="157"/>
      <c r="CN227" s="157"/>
      <c r="CO227" s="157"/>
      <c r="CP227" s="157"/>
      <c r="CQ227" s="157"/>
      <c r="CR227" s="157"/>
      <c r="CS227" s="157"/>
      <c r="CT227" s="157"/>
      <c r="CU227" s="157"/>
      <c r="CV227" s="157"/>
      <c r="CW227" s="157"/>
      <c r="CX227" s="157"/>
      <c r="CY227" s="157"/>
      <c r="CZ227" s="157"/>
      <c r="DA227" s="157"/>
      <c r="DB227" s="157"/>
      <c r="DC227" s="157"/>
      <c r="DD227" s="157"/>
      <c r="DE227" s="157"/>
      <c r="DF227" s="157"/>
      <c r="DG227" s="157"/>
      <c r="DH227" s="157"/>
    </row>
    <row r="228" spans="1:112" x14ac:dyDescent="0.25">
      <c r="A228" s="157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73" t="s">
        <v>1266</v>
      </c>
      <c r="BA228" s="173" t="s">
        <v>1267</v>
      </c>
      <c r="BB228" s="60"/>
      <c r="BC228" s="60" t="str">
        <f t="shared" si="14"/>
        <v>MM - MOTOCARROZZETTA SIMMETRICA CHIUSA</v>
      </c>
      <c r="BD228" s="157"/>
      <c r="BE228" s="173" t="s">
        <v>1268</v>
      </c>
      <c r="BF228" s="173" t="s">
        <v>868</v>
      </c>
      <c r="BG228" s="173" t="s">
        <v>1269</v>
      </c>
      <c r="BH228" s="173" t="s">
        <v>894</v>
      </c>
      <c r="BI228" s="173" t="s">
        <v>210</v>
      </c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  <c r="CE228" s="157"/>
      <c r="CF228" s="157"/>
      <c r="CG228" s="157"/>
      <c r="CH228" s="157"/>
      <c r="CI228" s="157"/>
      <c r="CJ228" s="157"/>
      <c r="CK228" s="157"/>
      <c r="CL228" s="157"/>
      <c r="CM228" s="157"/>
      <c r="CN228" s="157"/>
      <c r="CO228" s="157"/>
      <c r="CP228" s="157"/>
      <c r="CQ228" s="157"/>
      <c r="CR228" s="157"/>
      <c r="CS228" s="157"/>
      <c r="CT228" s="157"/>
      <c r="CU228" s="157"/>
      <c r="CV228" s="157"/>
      <c r="CW228" s="157"/>
      <c r="CX228" s="157"/>
      <c r="CY228" s="157"/>
      <c r="CZ228" s="157"/>
      <c r="DA228" s="157"/>
      <c r="DB228" s="157"/>
      <c r="DC228" s="157"/>
      <c r="DD228" s="157"/>
      <c r="DE228" s="157"/>
      <c r="DF228" s="157"/>
      <c r="DG228" s="157"/>
      <c r="DH228" s="157"/>
    </row>
    <row r="229" spans="1:112" ht="30" x14ac:dyDescent="0.25">
      <c r="A229" s="157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73" t="s">
        <v>1270</v>
      </c>
      <c r="BA229" s="173" t="s">
        <v>1271</v>
      </c>
      <c r="BB229" s="60"/>
      <c r="BC229" s="60" t="str">
        <f t="shared" si="14"/>
        <v>MN - MOTOCARROZZETTA SIMMETRICA 2 POSTI IN LINEA</v>
      </c>
      <c r="BD229" s="157"/>
      <c r="BE229" s="173" t="s">
        <v>1272</v>
      </c>
      <c r="BF229" s="173" t="s">
        <v>868</v>
      </c>
      <c r="BG229" s="173" t="s">
        <v>1273</v>
      </c>
      <c r="BH229" s="173" t="s">
        <v>894</v>
      </c>
      <c r="BI229" s="173" t="s">
        <v>210</v>
      </c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  <c r="CE229" s="157"/>
      <c r="CF229" s="157"/>
      <c r="CG229" s="157"/>
      <c r="CH229" s="157"/>
      <c r="CI229" s="157"/>
      <c r="CJ229" s="157"/>
      <c r="CK229" s="157"/>
      <c r="CL229" s="157"/>
      <c r="CM229" s="157"/>
      <c r="CN229" s="157"/>
      <c r="CO229" s="157"/>
      <c r="CP229" s="157"/>
      <c r="CQ229" s="157"/>
      <c r="CR229" s="157"/>
      <c r="CS229" s="157"/>
      <c r="CT229" s="157"/>
      <c r="CU229" s="157"/>
      <c r="CV229" s="157"/>
      <c r="CW229" s="157"/>
      <c r="CX229" s="157"/>
      <c r="CY229" s="157"/>
      <c r="CZ229" s="157"/>
      <c r="DA229" s="157"/>
      <c r="DB229" s="157"/>
      <c r="DC229" s="157"/>
      <c r="DD229" s="157"/>
      <c r="DE229" s="157"/>
      <c r="DF229" s="157"/>
      <c r="DG229" s="157"/>
      <c r="DH229" s="157"/>
    </row>
    <row r="230" spans="1:112" x14ac:dyDescent="0.25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73" t="s">
        <v>1274</v>
      </c>
      <c r="BA230" s="173" t="s">
        <v>1275</v>
      </c>
      <c r="BB230" s="60"/>
      <c r="BC230" s="60" t="str">
        <f t="shared" si="14"/>
        <v>MP - MOTOCARROZZETTA SIMMETRICA APERTA</v>
      </c>
      <c r="BD230" s="157"/>
      <c r="BE230" s="173" t="s">
        <v>1276</v>
      </c>
      <c r="BF230" s="173" t="s">
        <v>868</v>
      </c>
      <c r="BG230" s="173" t="s">
        <v>1277</v>
      </c>
      <c r="BH230" s="173" t="s">
        <v>894</v>
      </c>
      <c r="BI230" s="173" t="s">
        <v>210</v>
      </c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  <c r="CE230" s="157"/>
      <c r="CF230" s="157"/>
      <c r="CG230" s="157"/>
      <c r="CH230" s="157"/>
      <c r="CI230" s="157"/>
      <c r="CJ230" s="157"/>
      <c r="CK230" s="157"/>
      <c r="CL230" s="157"/>
      <c r="CM230" s="157"/>
      <c r="CN230" s="157"/>
      <c r="CO230" s="157"/>
      <c r="CP230" s="157"/>
      <c r="CQ230" s="157"/>
      <c r="CR230" s="157"/>
      <c r="CS230" s="157"/>
      <c r="CT230" s="157"/>
      <c r="CU230" s="157"/>
      <c r="CV230" s="157"/>
      <c r="CW230" s="157"/>
      <c r="CX230" s="157"/>
      <c r="CY230" s="157"/>
      <c r="CZ230" s="157"/>
      <c r="DA230" s="157"/>
      <c r="DB230" s="157"/>
      <c r="DC230" s="157"/>
      <c r="DD230" s="157"/>
      <c r="DE230" s="157"/>
      <c r="DF230" s="157"/>
      <c r="DG230" s="157"/>
      <c r="DH230" s="157"/>
    </row>
    <row r="231" spans="1:112" ht="30" x14ac:dyDescent="0.25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73" t="s">
        <v>1278</v>
      </c>
      <c r="BA231" s="173" t="s">
        <v>1279</v>
      </c>
      <c r="BB231" s="60"/>
      <c r="BC231" s="60" t="str">
        <f t="shared" si="14"/>
        <v>MQ - MOTOCARROZZETTA SIMMETRICA TRASFORMABILE</v>
      </c>
      <c r="BD231" s="157"/>
      <c r="BE231" s="173" t="s">
        <v>1280</v>
      </c>
      <c r="BF231" s="173" t="s">
        <v>868</v>
      </c>
      <c r="BG231" s="173" t="s">
        <v>1281</v>
      </c>
      <c r="BH231" s="173" t="s">
        <v>894</v>
      </c>
      <c r="BI231" s="173" t="s">
        <v>210</v>
      </c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  <c r="CE231" s="157"/>
      <c r="CF231" s="157"/>
      <c r="CG231" s="157"/>
      <c r="CH231" s="157"/>
      <c r="CI231" s="157"/>
      <c r="CJ231" s="157"/>
      <c r="CK231" s="157"/>
      <c r="CL231" s="157"/>
      <c r="CM231" s="157"/>
      <c r="CN231" s="157"/>
      <c r="CO231" s="157"/>
      <c r="CP231" s="157"/>
      <c r="CQ231" s="157"/>
      <c r="CR231" s="157"/>
      <c r="CS231" s="157"/>
      <c r="CT231" s="157"/>
      <c r="CU231" s="157"/>
      <c r="CV231" s="157"/>
      <c r="CW231" s="157"/>
      <c r="CX231" s="157"/>
      <c r="CY231" s="157"/>
      <c r="CZ231" s="157"/>
      <c r="DA231" s="157"/>
      <c r="DB231" s="157"/>
      <c r="DC231" s="157"/>
      <c r="DD231" s="157"/>
      <c r="DE231" s="157"/>
      <c r="DF231" s="157"/>
      <c r="DG231" s="157"/>
      <c r="DH231" s="157"/>
    </row>
    <row r="232" spans="1:112" x14ac:dyDescent="0.25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73" t="s">
        <v>1282</v>
      </c>
      <c r="BA232" s="173" t="s">
        <v>300</v>
      </c>
      <c r="BB232" s="60"/>
      <c r="BC232" s="60" t="str">
        <f t="shared" si="14"/>
        <v>MR - CASSONE RIBALTABILE</v>
      </c>
      <c r="BD232" s="157"/>
      <c r="BE232" s="173" t="s">
        <v>1283</v>
      </c>
      <c r="BF232" s="173" t="s">
        <v>868</v>
      </c>
      <c r="BG232" s="173" t="s">
        <v>1284</v>
      </c>
      <c r="BH232" s="173" t="s">
        <v>894</v>
      </c>
      <c r="BI232" s="173" t="s">
        <v>210</v>
      </c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  <c r="CE232" s="157"/>
      <c r="CF232" s="157"/>
      <c r="CG232" s="157"/>
      <c r="CH232" s="157"/>
      <c r="CI232" s="157"/>
      <c r="CJ232" s="157"/>
      <c r="CK232" s="157"/>
      <c r="CL232" s="157"/>
      <c r="CM232" s="157"/>
      <c r="CN232" s="157"/>
      <c r="CO232" s="157"/>
      <c r="CP232" s="157"/>
      <c r="CQ232" s="157"/>
      <c r="CR232" s="157"/>
      <c r="CS232" s="157"/>
      <c r="CT232" s="157"/>
      <c r="CU232" s="157"/>
      <c r="CV232" s="157"/>
      <c r="CW232" s="157"/>
      <c r="CX232" s="157"/>
      <c r="CY232" s="157"/>
      <c r="CZ232" s="157"/>
      <c r="DA232" s="157"/>
      <c r="DB232" s="157"/>
      <c r="DC232" s="157"/>
      <c r="DD232" s="157"/>
      <c r="DE232" s="157"/>
      <c r="DF232" s="157"/>
      <c r="DG232" s="157"/>
      <c r="DH232" s="157"/>
    </row>
    <row r="233" spans="1:112" x14ac:dyDescent="0.25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73" t="s">
        <v>1285</v>
      </c>
      <c r="BA233" s="173" t="s">
        <v>300</v>
      </c>
      <c r="BB233" s="60"/>
      <c r="BC233" s="60" t="str">
        <f t="shared" si="14"/>
        <v>MS - CASSONE RIBALTABILE</v>
      </c>
      <c r="BD233" s="157"/>
      <c r="BE233" s="173" t="s">
        <v>1286</v>
      </c>
      <c r="BF233" s="173" t="s">
        <v>868</v>
      </c>
      <c r="BG233" s="173" t="s">
        <v>1287</v>
      </c>
      <c r="BH233" s="173" t="s">
        <v>894</v>
      </c>
      <c r="BI233" s="173" t="s">
        <v>210</v>
      </c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  <c r="CE233" s="157"/>
      <c r="CF233" s="157"/>
      <c r="CG233" s="157"/>
      <c r="CH233" s="157"/>
      <c r="CI233" s="157"/>
      <c r="CJ233" s="157"/>
      <c r="CK233" s="157"/>
      <c r="CL233" s="157"/>
      <c r="CM233" s="157"/>
      <c r="CN233" s="157"/>
      <c r="CO233" s="157"/>
      <c r="CP233" s="157"/>
      <c r="CQ233" s="157"/>
      <c r="CR233" s="157"/>
      <c r="CS233" s="157"/>
      <c r="CT233" s="157"/>
      <c r="CU233" s="157"/>
      <c r="CV233" s="157"/>
      <c r="CW233" s="157"/>
      <c r="CX233" s="157"/>
      <c r="CY233" s="157"/>
      <c r="CZ233" s="157"/>
      <c r="DA233" s="157"/>
      <c r="DB233" s="157"/>
      <c r="DC233" s="157"/>
      <c r="DD233" s="157"/>
      <c r="DE233" s="157"/>
      <c r="DF233" s="157"/>
      <c r="DG233" s="157"/>
      <c r="DH233" s="157"/>
    </row>
    <row r="234" spans="1:112" x14ac:dyDescent="0.25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73" t="s">
        <v>1288</v>
      </c>
      <c r="BA234" s="173" t="s">
        <v>1289</v>
      </c>
      <c r="BB234" s="60"/>
      <c r="BC234" s="60" t="str">
        <f t="shared" si="14"/>
        <v>MT - MOTOTELAIO CABINATO</v>
      </c>
      <c r="BD234" s="157"/>
      <c r="BE234" s="173" t="s">
        <v>1290</v>
      </c>
      <c r="BF234" s="173" t="s">
        <v>868</v>
      </c>
      <c r="BG234" s="173" t="s">
        <v>1291</v>
      </c>
      <c r="BH234" s="173" t="s">
        <v>1292</v>
      </c>
      <c r="BI234" s="173" t="s">
        <v>210</v>
      </c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  <c r="CE234" s="157"/>
      <c r="CF234" s="157"/>
      <c r="CG234" s="157"/>
      <c r="CH234" s="157"/>
      <c r="CI234" s="157"/>
      <c r="CJ234" s="157"/>
      <c r="CK234" s="157"/>
      <c r="CL234" s="157"/>
      <c r="CM234" s="157"/>
      <c r="CN234" s="157"/>
      <c r="CO234" s="157"/>
      <c r="CP234" s="157"/>
      <c r="CQ234" s="157"/>
      <c r="CR234" s="157"/>
      <c r="CS234" s="157"/>
      <c r="CT234" s="157"/>
      <c r="CU234" s="157"/>
      <c r="CV234" s="157"/>
      <c r="CW234" s="157"/>
      <c r="CX234" s="157"/>
      <c r="CY234" s="157"/>
      <c r="CZ234" s="157"/>
      <c r="DA234" s="157"/>
      <c r="DB234" s="157"/>
      <c r="DC234" s="157"/>
      <c r="DD234" s="157"/>
      <c r="DE234" s="157"/>
      <c r="DF234" s="157"/>
      <c r="DG234" s="157"/>
      <c r="DH234" s="157"/>
    </row>
    <row r="235" spans="1:112" ht="25.5" x14ac:dyDescent="0.25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73" t="s">
        <v>1293</v>
      </c>
      <c r="BA235" s="173" t="s">
        <v>1294</v>
      </c>
      <c r="BB235" s="60"/>
      <c r="BC235" s="60" t="str">
        <f t="shared" si="14"/>
        <v>MU - MOTOTELAIO NON CABINATO</v>
      </c>
      <c r="BD235" s="157"/>
      <c r="BE235" s="173" t="s">
        <v>1295</v>
      </c>
      <c r="BF235" s="173" t="s">
        <v>868</v>
      </c>
      <c r="BG235" s="173" t="s">
        <v>1296</v>
      </c>
      <c r="BH235" s="173" t="s">
        <v>1297</v>
      </c>
      <c r="BI235" s="173" t="s">
        <v>210</v>
      </c>
      <c r="BJ235" s="157"/>
      <c r="BK235" s="157"/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  <c r="CE235" s="157"/>
      <c r="CF235" s="157"/>
      <c r="CG235" s="157"/>
      <c r="CH235" s="157"/>
      <c r="CI235" s="157"/>
      <c r="CJ235" s="157"/>
      <c r="CK235" s="157"/>
      <c r="CL235" s="157"/>
      <c r="CM235" s="157"/>
      <c r="CN235" s="157"/>
      <c r="CO235" s="157"/>
      <c r="CP235" s="157"/>
      <c r="CQ235" s="157"/>
      <c r="CR235" s="157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  <c r="DF235" s="157"/>
      <c r="DG235" s="157"/>
      <c r="DH235" s="157"/>
    </row>
    <row r="236" spans="1:112" ht="25.5" x14ac:dyDescent="0.25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73" t="s">
        <v>1298</v>
      </c>
      <c r="BA236" s="173" t="s">
        <v>275</v>
      </c>
      <c r="BB236" s="60"/>
      <c r="BC236" s="60" t="str">
        <f t="shared" si="14"/>
        <v>MX - PIANALE</v>
      </c>
      <c r="BD236" s="157"/>
      <c r="BE236" s="173" t="s">
        <v>1299</v>
      </c>
      <c r="BF236" s="173" t="s">
        <v>868</v>
      </c>
      <c r="BG236" s="173" t="s">
        <v>1300</v>
      </c>
      <c r="BH236" s="173" t="s">
        <v>911</v>
      </c>
      <c r="BI236" s="173" t="s">
        <v>210</v>
      </c>
      <c r="BJ236" s="157"/>
      <c r="BK236" s="157"/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  <c r="CF236" s="157"/>
      <c r="CG236" s="157"/>
      <c r="CH236" s="157"/>
      <c r="CI236" s="157"/>
      <c r="CJ236" s="157"/>
      <c r="CK236" s="157"/>
      <c r="CL236" s="157"/>
      <c r="CM236" s="157"/>
      <c r="CN236" s="157"/>
      <c r="CO236" s="157"/>
      <c r="CP236" s="157"/>
      <c r="CQ236" s="157"/>
      <c r="CR236" s="157"/>
      <c r="CS236" s="157"/>
      <c r="CT236" s="157"/>
      <c r="CU236" s="157"/>
      <c r="CV236" s="157"/>
      <c r="CW236" s="157"/>
      <c r="CX236" s="157"/>
      <c r="CY236" s="157"/>
      <c r="CZ236" s="157"/>
      <c r="DA236" s="157"/>
      <c r="DB236" s="157"/>
      <c r="DC236" s="157"/>
      <c r="DD236" s="157"/>
      <c r="DE236" s="157"/>
      <c r="DF236" s="157"/>
      <c r="DG236" s="157"/>
      <c r="DH236" s="157"/>
    </row>
    <row r="237" spans="1:112" x14ac:dyDescent="0.25">
      <c r="A237" s="157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73" t="s">
        <v>1295</v>
      </c>
      <c r="BA237" s="173" t="s">
        <v>275</v>
      </c>
      <c r="BB237" s="60"/>
      <c r="BC237" s="60" t="str">
        <f t="shared" si="14"/>
        <v>MY - PIANALE</v>
      </c>
      <c r="BD237" s="157"/>
      <c r="BE237" s="173" t="s">
        <v>1301</v>
      </c>
      <c r="BF237" s="173" t="s">
        <v>868</v>
      </c>
      <c r="BG237" s="173" t="s">
        <v>1302</v>
      </c>
      <c r="BH237" s="173" t="s">
        <v>911</v>
      </c>
      <c r="BI237" s="173" t="s">
        <v>210</v>
      </c>
      <c r="BJ237" s="157"/>
      <c r="BK237" s="157"/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  <c r="CE237" s="157"/>
      <c r="CF237" s="157"/>
      <c r="CG237" s="157"/>
      <c r="CH237" s="157"/>
      <c r="CI237" s="157"/>
      <c r="CJ237" s="157"/>
      <c r="CK237" s="157"/>
      <c r="CL237" s="157"/>
      <c r="CM237" s="157"/>
      <c r="CN237" s="157"/>
      <c r="CO237" s="157"/>
      <c r="CP237" s="157"/>
      <c r="CQ237" s="157"/>
      <c r="CR237" s="157"/>
      <c r="CS237" s="157"/>
      <c r="CT237" s="157"/>
      <c r="CU237" s="157"/>
      <c r="CV237" s="157"/>
      <c r="CW237" s="157"/>
      <c r="CX237" s="157"/>
      <c r="CY237" s="157"/>
      <c r="CZ237" s="157"/>
      <c r="DA237" s="157"/>
      <c r="DB237" s="157"/>
      <c r="DC237" s="157"/>
      <c r="DD237" s="157"/>
      <c r="DE237" s="157"/>
      <c r="DF237" s="157"/>
      <c r="DG237" s="157"/>
      <c r="DH237" s="157"/>
    </row>
    <row r="238" spans="1:112" ht="30" x14ac:dyDescent="0.25">
      <c r="A238" s="157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73" t="s">
        <v>1303</v>
      </c>
      <c r="BA238" s="173" t="s">
        <v>1304</v>
      </c>
      <c r="BB238" s="60"/>
      <c r="BC238" s="60" t="str">
        <f t="shared" si="14"/>
        <v>MZ - ATTREZZATA PER TRASPORTO SPECIFICO DI -*-</v>
      </c>
      <c r="BD238" s="157"/>
      <c r="BE238" s="173" t="s">
        <v>1305</v>
      </c>
      <c r="BF238" s="173" t="s">
        <v>868</v>
      </c>
      <c r="BG238" s="173" t="s">
        <v>1306</v>
      </c>
      <c r="BH238" s="173" t="s">
        <v>911</v>
      </c>
      <c r="BI238" s="173" t="s">
        <v>210</v>
      </c>
      <c r="BJ238" s="157"/>
      <c r="BK238" s="157"/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  <c r="CE238" s="157"/>
      <c r="CF238" s="157"/>
      <c r="CG238" s="157"/>
      <c r="CH238" s="157"/>
      <c r="CI238" s="157"/>
      <c r="CJ238" s="157"/>
      <c r="CK238" s="157"/>
      <c r="CL238" s="157"/>
      <c r="CM238" s="157"/>
      <c r="CN238" s="157"/>
      <c r="CO238" s="157"/>
      <c r="CP238" s="157"/>
      <c r="CQ238" s="157"/>
      <c r="CR238" s="157"/>
      <c r="CS238" s="157"/>
      <c r="CT238" s="157"/>
      <c r="CU238" s="157"/>
      <c r="CV238" s="157"/>
      <c r="CW238" s="157"/>
      <c r="CX238" s="157"/>
      <c r="CY238" s="157"/>
      <c r="CZ238" s="157"/>
      <c r="DA238" s="157"/>
      <c r="DB238" s="157"/>
      <c r="DC238" s="157"/>
      <c r="DD238" s="157"/>
      <c r="DE238" s="157"/>
      <c r="DF238" s="157"/>
      <c r="DG238" s="157"/>
      <c r="DH238" s="157"/>
    </row>
    <row r="239" spans="1:112" x14ac:dyDescent="0.25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73" t="s">
        <v>1307</v>
      </c>
      <c r="BA239" s="173" t="s">
        <v>1308</v>
      </c>
      <c r="BB239" s="60"/>
      <c r="BC239" s="60" t="str">
        <f t="shared" si="14"/>
        <v>NA - CICLOMOTORE A DUE RUOTE</v>
      </c>
      <c r="BD239" s="157"/>
      <c r="BE239" s="173" t="s">
        <v>1309</v>
      </c>
      <c r="BF239" s="173" t="s">
        <v>868</v>
      </c>
      <c r="BG239" s="173" t="s">
        <v>1310</v>
      </c>
      <c r="BH239" s="173" t="s">
        <v>1311</v>
      </c>
      <c r="BI239" s="173" t="s">
        <v>210</v>
      </c>
      <c r="BJ239" s="157"/>
      <c r="BK239" s="157"/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  <c r="CE239" s="157"/>
      <c r="CF239" s="157"/>
      <c r="CG239" s="157"/>
      <c r="CH239" s="157"/>
      <c r="CI239" s="157"/>
      <c r="CJ239" s="157"/>
      <c r="CK239" s="157"/>
      <c r="CL239" s="157"/>
      <c r="CM239" s="157"/>
      <c r="CN239" s="157"/>
      <c r="CO239" s="157"/>
      <c r="CP239" s="157"/>
      <c r="CQ239" s="157"/>
      <c r="CR239" s="157"/>
      <c r="CS239" s="157"/>
      <c r="CT239" s="157"/>
      <c r="CU239" s="157"/>
      <c r="CV239" s="157"/>
      <c r="CW239" s="157"/>
      <c r="CX239" s="157"/>
      <c r="CY239" s="157"/>
      <c r="CZ239" s="157"/>
      <c r="DA239" s="157"/>
      <c r="DB239" s="157"/>
      <c r="DC239" s="157"/>
      <c r="DD239" s="157"/>
      <c r="DE239" s="157"/>
      <c r="DF239" s="157"/>
      <c r="DG239" s="157"/>
      <c r="DH239" s="157"/>
    </row>
    <row r="240" spans="1:112" x14ac:dyDescent="0.25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73" t="s">
        <v>1312</v>
      </c>
      <c r="BA240" s="173" t="s">
        <v>1313</v>
      </c>
      <c r="BB240" s="60"/>
      <c r="BC240" s="60" t="str">
        <f t="shared" si="14"/>
        <v>NB - CICLOMOTORE A TRE RUOTE</v>
      </c>
      <c r="BD240" s="157"/>
      <c r="BE240" s="173" t="s">
        <v>1171</v>
      </c>
      <c r="BF240" s="173" t="s">
        <v>868</v>
      </c>
      <c r="BG240" s="173" t="s">
        <v>1314</v>
      </c>
      <c r="BH240" s="173" t="s">
        <v>1036</v>
      </c>
      <c r="BI240" s="173" t="s">
        <v>210</v>
      </c>
      <c r="BJ240" s="157"/>
      <c r="BK240" s="157"/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  <c r="CE240" s="157"/>
      <c r="CF240" s="157"/>
      <c r="CG240" s="157"/>
      <c r="CH240" s="157"/>
      <c r="CI240" s="157"/>
      <c r="CJ240" s="157"/>
      <c r="CK240" s="157"/>
      <c r="CL240" s="157"/>
      <c r="CM240" s="157"/>
      <c r="CN240" s="157"/>
      <c r="CO240" s="157"/>
      <c r="CP240" s="157"/>
      <c r="CQ240" s="157"/>
      <c r="CR240" s="157"/>
      <c r="CS240" s="157"/>
      <c r="CT240" s="157"/>
      <c r="CU240" s="157"/>
      <c r="CV240" s="157"/>
      <c r="CW240" s="157"/>
      <c r="CX240" s="157"/>
      <c r="CY240" s="157"/>
      <c r="CZ240" s="157"/>
      <c r="DA240" s="157"/>
      <c r="DB240" s="157"/>
      <c r="DC240" s="157"/>
      <c r="DD240" s="157"/>
      <c r="DE240" s="157"/>
      <c r="DF240" s="157"/>
      <c r="DG240" s="157"/>
      <c r="DH240" s="157"/>
    </row>
    <row r="241" spans="1:112" x14ac:dyDescent="0.25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73" t="s">
        <v>1315</v>
      </c>
      <c r="BA241" s="173" t="s">
        <v>1316</v>
      </c>
      <c r="BB241" s="60"/>
      <c r="BC241" s="60" t="str">
        <f t="shared" si="14"/>
        <v>NC - QUADRICICLO LEGGERO - CARR. APERTA</v>
      </c>
      <c r="BD241" s="157"/>
      <c r="BE241" s="173" t="s">
        <v>1317</v>
      </c>
      <c r="BF241" s="173" t="s">
        <v>868</v>
      </c>
      <c r="BG241" s="173" t="s">
        <v>1318</v>
      </c>
      <c r="BH241" s="173" t="s">
        <v>1036</v>
      </c>
      <c r="BI241" s="173" t="s">
        <v>210</v>
      </c>
      <c r="BJ241" s="157"/>
      <c r="BK241" s="157"/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  <c r="CE241" s="157"/>
      <c r="CF241" s="157"/>
      <c r="CG241" s="157"/>
      <c r="CH241" s="157"/>
      <c r="CI241" s="157"/>
      <c r="CJ241" s="157"/>
      <c r="CK241" s="157"/>
      <c r="CL241" s="157"/>
      <c r="CM241" s="157"/>
      <c r="CN241" s="157"/>
      <c r="CO241" s="157"/>
      <c r="CP241" s="157"/>
      <c r="CQ241" s="157"/>
      <c r="CR241" s="157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  <c r="DF241" s="157"/>
      <c r="DG241" s="157"/>
      <c r="DH241" s="157"/>
    </row>
    <row r="242" spans="1:112" x14ac:dyDescent="0.25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73" t="s">
        <v>1319</v>
      </c>
      <c r="BA242" s="173" t="s">
        <v>1320</v>
      </c>
      <c r="BB242" s="60"/>
      <c r="BC242" s="60" t="str">
        <f t="shared" si="14"/>
        <v>ND - QUADRICICLO LEGGERO - CARR. CHIUSA</v>
      </c>
      <c r="BD242" s="157"/>
      <c r="BE242" s="173" t="s">
        <v>1256</v>
      </c>
      <c r="BF242" s="173" t="s">
        <v>868</v>
      </c>
      <c r="BG242" s="173" t="s">
        <v>1321</v>
      </c>
      <c r="BH242" s="173" t="s">
        <v>1311</v>
      </c>
      <c r="BI242" s="173" t="s">
        <v>241</v>
      </c>
      <c r="BJ242" s="157"/>
      <c r="BK242" s="157"/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  <c r="CE242" s="157"/>
      <c r="CF242" s="157"/>
      <c r="CG242" s="157"/>
      <c r="CH242" s="157"/>
      <c r="CI242" s="157"/>
      <c r="CJ242" s="157"/>
      <c r="CK242" s="157"/>
      <c r="CL242" s="157"/>
      <c r="CM242" s="157"/>
      <c r="CN242" s="157"/>
      <c r="CO242" s="157"/>
      <c r="CP242" s="157"/>
      <c r="CQ242" s="157"/>
      <c r="CR242" s="157"/>
      <c r="CS242" s="157"/>
      <c r="CT242" s="157"/>
      <c r="CU242" s="157"/>
      <c r="CV242" s="157"/>
      <c r="CW242" s="157"/>
      <c r="CX242" s="157"/>
      <c r="CY242" s="157"/>
      <c r="CZ242" s="157"/>
      <c r="DA242" s="157"/>
      <c r="DB242" s="157"/>
      <c r="DC242" s="157"/>
      <c r="DD242" s="157"/>
      <c r="DE242" s="157"/>
      <c r="DF242" s="157"/>
      <c r="DG242" s="157"/>
      <c r="DH242" s="157"/>
    </row>
    <row r="243" spans="1:112" x14ac:dyDescent="0.25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73" t="s">
        <v>1322</v>
      </c>
      <c r="BA243" s="173" t="s">
        <v>275</v>
      </c>
      <c r="BB243" s="60"/>
      <c r="BC243" s="60" t="str">
        <f t="shared" si="14"/>
        <v>P0 - PIANALE</v>
      </c>
      <c r="BD243" s="157"/>
      <c r="BE243" s="173" t="s">
        <v>1323</v>
      </c>
      <c r="BF243" s="173" t="s">
        <v>868</v>
      </c>
      <c r="BG243" s="173" t="s">
        <v>1324</v>
      </c>
      <c r="BH243" s="173" t="s">
        <v>1325</v>
      </c>
      <c r="BI243" s="173" t="s">
        <v>241</v>
      </c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  <c r="CE243" s="157"/>
      <c r="CF243" s="157"/>
      <c r="CG243" s="157"/>
      <c r="CH243" s="157"/>
      <c r="CI243" s="157"/>
      <c r="CJ243" s="157"/>
      <c r="CK243" s="157"/>
      <c r="CL243" s="157"/>
      <c r="CM243" s="157"/>
      <c r="CN243" s="157"/>
      <c r="CO243" s="157"/>
      <c r="CP243" s="157"/>
      <c r="CQ243" s="157"/>
      <c r="CR243" s="157"/>
      <c r="CS243" s="157"/>
      <c r="CT243" s="157"/>
      <c r="CU243" s="157"/>
      <c r="CV243" s="157"/>
      <c r="CW243" s="157"/>
      <c r="CX243" s="157"/>
      <c r="CY243" s="157"/>
      <c r="CZ243" s="157"/>
      <c r="DA243" s="157"/>
      <c r="DB243" s="157"/>
      <c r="DC243" s="157"/>
      <c r="DD243" s="157"/>
      <c r="DE243" s="157"/>
      <c r="DF243" s="157"/>
      <c r="DG243" s="157"/>
      <c r="DH243" s="157"/>
    </row>
    <row r="244" spans="1:112" x14ac:dyDescent="0.25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73" t="s">
        <v>1326</v>
      </c>
      <c r="BA244" s="173" t="s">
        <v>1327</v>
      </c>
      <c r="BB244" s="60"/>
      <c r="BC244" s="60" t="str">
        <f t="shared" si="14"/>
        <v>P1 - PIANALE ABBASSATO</v>
      </c>
      <c r="BD244" s="157"/>
      <c r="BE244" s="173" t="s">
        <v>401</v>
      </c>
      <c r="BF244" s="173" t="s">
        <v>868</v>
      </c>
      <c r="BG244" s="173" t="s">
        <v>1328</v>
      </c>
      <c r="BH244" s="173" t="s">
        <v>1031</v>
      </c>
      <c r="BI244" s="173" t="s">
        <v>210</v>
      </c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  <c r="CE244" s="157"/>
      <c r="CF244" s="157"/>
      <c r="CG244" s="157"/>
      <c r="CH244" s="157"/>
      <c r="CI244" s="157"/>
      <c r="CJ244" s="157"/>
      <c r="CK244" s="157"/>
      <c r="CL244" s="157"/>
      <c r="CM244" s="157"/>
      <c r="CN244" s="157"/>
      <c r="CO244" s="157"/>
      <c r="CP244" s="157"/>
      <c r="CQ244" s="157"/>
      <c r="CR244" s="157"/>
      <c r="CS244" s="157"/>
      <c r="CT244" s="157"/>
      <c r="CU244" s="157"/>
      <c r="CV244" s="157"/>
      <c r="CW244" s="157"/>
      <c r="CX244" s="157"/>
      <c r="CY244" s="157"/>
      <c r="CZ244" s="157"/>
      <c r="DA244" s="157"/>
      <c r="DB244" s="157"/>
      <c r="DC244" s="157"/>
      <c r="DD244" s="157"/>
      <c r="DE244" s="157"/>
      <c r="DF244" s="157"/>
      <c r="DG244" s="157"/>
      <c r="DH244" s="157"/>
    </row>
    <row r="245" spans="1:112" x14ac:dyDescent="0.25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73" t="s">
        <v>1329</v>
      </c>
      <c r="BA245" s="173" t="s">
        <v>1330</v>
      </c>
      <c r="BB245" s="60"/>
      <c r="BC245" s="60" t="str">
        <f t="shared" si="14"/>
        <v>P2 - PIANALE RIBALTABILE</v>
      </c>
      <c r="BD245" s="157"/>
      <c r="BE245" s="173" t="s">
        <v>238</v>
      </c>
      <c r="BF245" s="173" t="s">
        <v>868</v>
      </c>
      <c r="BG245" s="173" t="s">
        <v>1331</v>
      </c>
      <c r="BH245" s="173" t="s">
        <v>911</v>
      </c>
      <c r="BI245" s="173" t="s">
        <v>210</v>
      </c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  <c r="CE245" s="157"/>
      <c r="CF245" s="157"/>
      <c r="CG245" s="157"/>
      <c r="CH245" s="157"/>
      <c r="CI245" s="157"/>
      <c r="CJ245" s="157"/>
      <c r="CK245" s="157"/>
      <c r="CL245" s="157"/>
      <c r="CM245" s="157"/>
      <c r="CN245" s="157"/>
      <c r="CO245" s="157"/>
      <c r="CP245" s="157"/>
      <c r="CQ245" s="157"/>
      <c r="CR245" s="157"/>
      <c r="CS245" s="157"/>
      <c r="CT245" s="157"/>
      <c r="CU245" s="157"/>
      <c r="CV245" s="157"/>
      <c r="CW245" s="157"/>
      <c r="CX245" s="157"/>
      <c r="CY245" s="157"/>
      <c r="CZ245" s="157"/>
      <c r="DA245" s="157"/>
      <c r="DB245" s="157"/>
      <c r="DC245" s="157"/>
      <c r="DD245" s="157"/>
      <c r="DE245" s="157"/>
      <c r="DF245" s="157"/>
      <c r="DG245" s="157"/>
      <c r="DH245" s="157"/>
    </row>
    <row r="246" spans="1:112" ht="30" x14ac:dyDescent="0.25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73" t="s">
        <v>1332</v>
      </c>
      <c r="BA246" s="173" t="s">
        <v>1333</v>
      </c>
      <c r="BB246" s="60"/>
      <c r="BC246" s="60" t="str">
        <f t="shared" si="14"/>
        <v>P3 - PIANALE ATTREZZATO PER TRASPORTO SPECIFICO</v>
      </c>
      <c r="BD246" s="157"/>
      <c r="BE246" s="173" t="s">
        <v>417</v>
      </c>
      <c r="BF246" s="173" t="s">
        <v>868</v>
      </c>
      <c r="BG246" s="173" t="s">
        <v>1334</v>
      </c>
      <c r="BH246" s="173" t="s">
        <v>911</v>
      </c>
      <c r="BI246" s="173" t="s">
        <v>210</v>
      </c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  <c r="CE246" s="157"/>
      <c r="CF246" s="157"/>
      <c r="CG246" s="157"/>
      <c r="CH246" s="157"/>
      <c r="CI246" s="157"/>
      <c r="CJ246" s="157"/>
      <c r="CK246" s="157"/>
      <c r="CL246" s="157"/>
      <c r="CM246" s="157"/>
      <c r="CN246" s="157"/>
      <c r="CO246" s="157"/>
      <c r="CP246" s="157"/>
      <c r="CQ246" s="157"/>
      <c r="CR246" s="157"/>
      <c r="CS246" s="157"/>
      <c r="CT246" s="157"/>
      <c r="CU246" s="157"/>
      <c r="CV246" s="157"/>
      <c r="CW246" s="157"/>
      <c r="CX246" s="157"/>
      <c r="CY246" s="157"/>
      <c r="CZ246" s="157"/>
      <c r="DA246" s="157"/>
      <c r="DB246" s="157"/>
      <c r="DC246" s="157"/>
      <c r="DD246" s="157"/>
      <c r="DE246" s="157"/>
      <c r="DF246" s="157"/>
      <c r="DG246" s="157"/>
      <c r="DH246" s="157"/>
    </row>
    <row r="247" spans="1:112" ht="30" x14ac:dyDescent="0.25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73" t="s">
        <v>1335</v>
      </c>
      <c r="BA247" s="173" t="s">
        <v>1336</v>
      </c>
      <c r="BB247" s="60"/>
      <c r="BC247" s="60" t="str">
        <f t="shared" si="14"/>
        <v>P4 - PIANALE ATTREZZATO CON CELLA COIBENTATA</v>
      </c>
      <c r="BD247" s="157"/>
      <c r="BE247" s="173" t="s">
        <v>1337</v>
      </c>
      <c r="BF247" s="173" t="s">
        <v>868</v>
      </c>
      <c r="BG247" s="173" t="s">
        <v>1338</v>
      </c>
      <c r="BH247" s="173" t="s">
        <v>1031</v>
      </c>
      <c r="BI247" s="173" t="s">
        <v>210</v>
      </c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  <c r="CE247" s="157"/>
      <c r="CF247" s="157"/>
      <c r="CG247" s="157"/>
      <c r="CH247" s="157"/>
      <c r="CI247" s="157"/>
      <c r="CJ247" s="157"/>
      <c r="CK247" s="157"/>
      <c r="CL247" s="157"/>
      <c r="CM247" s="157"/>
      <c r="CN247" s="157"/>
      <c r="CO247" s="157"/>
      <c r="CP247" s="157"/>
      <c r="CQ247" s="157"/>
      <c r="CR247" s="157"/>
      <c r="CS247" s="157"/>
      <c r="CT247" s="157"/>
      <c r="CU247" s="157"/>
      <c r="CV247" s="157"/>
      <c r="CW247" s="157"/>
      <c r="CX247" s="157"/>
      <c r="CY247" s="157"/>
      <c r="CZ247" s="157"/>
      <c r="DA247" s="157"/>
      <c r="DB247" s="157"/>
      <c r="DC247" s="157"/>
      <c r="DD247" s="157"/>
      <c r="DE247" s="157"/>
      <c r="DF247" s="157"/>
      <c r="DG247" s="157"/>
      <c r="DH247" s="157"/>
    </row>
    <row r="248" spans="1:112" ht="30" x14ac:dyDescent="0.25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73" t="s">
        <v>1339</v>
      </c>
      <c r="BA248" s="173" t="s">
        <v>1340</v>
      </c>
      <c r="BB248" s="60"/>
      <c r="BC248" s="60" t="str">
        <f t="shared" si="14"/>
        <v>P5 - PIANALE ATTREZZATO CON CELLA COIBENTATA E CON GRUPPO REFRIGERANTE</v>
      </c>
      <c r="BD248" s="157"/>
      <c r="BE248" s="173" t="s">
        <v>1341</v>
      </c>
      <c r="BF248" s="173" t="s">
        <v>868</v>
      </c>
      <c r="BG248" s="173" t="s">
        <v>1342</v>
      </c>
      <c r="BH248" s="173" t="s">
        <v>911</v>
      </c>
      <c r="BI248" s="173" t="s">
        <v>210</v>
      </c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  <c r="CE248" s="157"/>
      <c r="CF248" s="157"/>
      <c r="CG248" s="157"/>
      <c r="CH248" s="157"/>
      <c r="CI248" s="157"/>
      <c r="CJ248" s="157"/>
      <c r="CK248" s="157"/>
      <c r="CL248" s="157"/>
      <c r="CM248" s="157"/>
      <c r="CN248" s="157"/>
      <c r="CO248" s="157"/>
      <c r="CP248" s="157"/>
      <c r="CQ248" s="157"/>
      <c r="CR248" s="157"/>
      <c r="CS248" s="157"/>
      <c r="CT248" s="157"/>
      <c r="CU248" s="157"/>
      <c r="CV248" s="157"/>
      <c r="CW248" s="157"/>
      <c r="CX248" s="157"/>
      <c r="CY248" s="157"/>
      <c r="CZ248" s="157"/>
      <c r="DA248" s="157"/>
      <c r="DB248" s="157"/>
      <c r="DC248" s="157"/>
      <c r="DD248" s="157"/>
      <c r="DE248" s="157"/>
      <c r="DF248" s="157"/>
      <c r="DG248" s="157"/>
      <c r="DH248" s="157"/>
    </row>
    <row r="249" spans="1:112" ht="30" x14ac:dyDescent="0.25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73" t="s">
        <v>1343</v>
      </c>
      <c r="BA249" s="173" t="s">
        <v>1344</v>
      </c>
      <c r="BB249" s="60"/>
      <c r="BC249" s="60" t="str">
        <f t="shared" si="14"/>
        <v>P6 - PIANALE CON SPONDA POSTERIORE CARICATRICE</v>
      </c>
      <c r="BD249" s="157"/>
      <c r="BE249" s="173" t="s">
        <v>1345</v>
      </c>
      <c r="BF249" s="173" t="s">
        <v>868</v>
      </c>
      <c r="BG249" s="173" t="s">
        <v>1346</v>
      </c>
      <c r="BH249" s="173" t="s">
        <v>911</v>
      </c>
      <c r="BI249" s="173" t="s">
        <v>210</v>
      </c>
      <c r="BJ249" s="157"/>
      <c r="BK249" s="157"/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  <c r="CE249" s="157"/>
      <c r="CF249" s="157"/>
      <c r="CG249" s="157"/>
      <c r="CH249" s="157"/>
      <c r="CI249" s="157"/>
      <c r="CJ249" s="157"/>
      <c r="CK249" s="157"/>
      <c r="CL249" s="157"/>
      <c r="CM249" s="157"/>
      <c r="CN249" s="157"/>
      <c r="CO249" s="157"/>
      <c r="CP249" s="157"/>
      <c r="CQ249" s="157"/>
      <c r="CR249" s="157"/>
      <c r="CS249" s="157"/>
      <c r="CT249" s="157"/>
      <c r="CU249" s="157"/>
      <c r="CV249" s="157"/>
      <c r="CW249" s="157"/>
      <c r="CX249" s="157"/>
      <c r="CY249" s="157"/>
      <c r="CZ249" s="157"/>
      <c r="DA249" s="157"/>
      <c r="DB249" s="157"/>
      <c r="DC249" s="157"/>
      <c r="DD249" s="157"/>
      <c r="DE249" s="157"/>
      <c r="DF249" s="157"/>
      <c r="DG249" s="157"/>
      <c r="DH249" s="157"/>
    </row>
    <row r="250" spans="1:112" ht="30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73" t="s">
        <v>1347</v>
      </c>
      <c r="BA250" s="173" t="s">
        <v>1348</v>
      </c>
      <c r="BB250" s="60"/>
      <c r="BC250" s="60" t="str">
        <f t="shared" si="14"/>
        <v>P7 - PIANALE CON GRU PER CARICO MERCE APPLICATA SU TELAIO DIETRO LA CABINA</v>
      </c>
      <c r="BD250" s="157"/>
      <c r="BE250" s="173" t="s">
        <v>1349</v>
      </c>
      <c r="BF250" s="173" t="s">
        <v>868</v>
      </c>
      <c r="BG250" s="173" t="s">
        <v>1350</v>
      </c>
      <c r="BH250" s="173" t="s">
        <v>1036</v>
      </c>
      <c r="BI250" s="173" t="s">
        <v>210</v>
      </c>
      <c r="BJ250" s="157"/>
      <c r="BK250" s="157"/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  <c r="CE250" s="157"/>
      <c r="CF250" s="157"/>
      <c r="CG250" s="157"/>
      <c r="CH250" s="157"/>
      <c r="CI250" s="157"/>
      <c r="CJ250" s="157"/>
      <c r="CK250" s="157"/>
      <c r="CL250" s="157"/>
      <c r="CM250" s="157"/>
      <c r="CN250" s="157"/>
      <c r="CO250" s="157"/>
      <c r="CP250" s="157"/>
      <c r="CQ250" s="157"/>
      <c r="CR250" s="157"/>
      <c r="CS250" s="157"/>
      <c r="CT250" s="157"/>
      <c r="CU250" s="157"/>
      <c r="CV250" s="157"/>
      <c r="CW250" s="157"/>
      <c r="CX250" s="157"/>
      <c r="CY250" s="157"/>
      <c r="CZ250" s="157"/>
      <c r="DA250" s="157"/>
      <c r="DB250" s="157"/>
      <c r="DC250" s="157"/>
      <c r="DD250" s="157"/>
      <c r="DE250" s="157"/>
      <c r="DF250" s="157"/>
      <c r="DG250" s="157"/>
      <c r="DH250" s="157"/>
    </row>
    <row r="251" spans="1:112" ht="30" x14ac:dyDescent="0.25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73" t="s">
        <v>1351</v>
      </c>
      <c r="BA251" s="173" t="s">
        <v>1352</v>
      </c>
      <c r="BB251" s="60"/>
      <c r="BC251" s="60" t="str">
        <f t="shared" si="14"/>
        <v>P8 - PIANALE ATTREZZATO PER TRASPORTO CONTENITORI DI LIQUIDI</v>
      </c>
      <c r="BD251" s="157"/>
      <c r="BE251" s="173" t="s">
        <v>372</v>
      </c>
      <c r="BF251" s="173" t="s">
        <v>868</v>
      </c>
      <c r="BG251" s="173" t="s">
        <v>1353</v>
      </c>
      <c r="BH251" s="173" t="s">
        <v>1036</v>
      </c>
      <c r="BI251" s="173" t="s">
        <v>210</v>
      </c>
      <c r="BJ251" s="157"/>
      <c r="BK251" s="157"/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  <c r="CE251" s="157"/>
      <c r="CF251" s="157"/>
      <c r="CG251" s="157"/>
      <c r="CH251" s="157"/>
      <c r="CI251" s="157"/>
      <c r="CJ251" s="157"/>
      <c r="CK251" s="157"/>
      <c r="CL251" s="157"/>
      <c r="CM251" s="157"/>
      <c r="CN251" s="157"/>
      <c r="CO251" s="157"/>
      <c r="CP251" s="157"/>
      <c r="CQ251" s="157"/>
      <c r="CR251" s="157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  <c r="DF251" s="157"/>
      <c r="DG251" s="157"/>
      <c r="DH251" s="157"/>
    </row>
    <row r="252" spans="1:112" x14ac:dyDescent="0.25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73" t="s">
        <v>1354</v>
      </c>
      <c r="BA252" s="173" t="s">
        <v>1355</v>
      </c>
      <c r="BB252" s="60"/>
      <c r="BC252" s="60" t="str">
        <f t="shared" si="14"/>
        <v>P9 - PIANALE CON CABINA ALLUNGATA</v>
      </c>
      <c r="BD252" s="157"/>
      <c r="BE252" s="173" t="s">
        <v>1356</v>
      </c>
      <c r="BF252" s="173" t="s">
        <v>868</v>
      </c>
      <c r="BG252" s="173" t="s">
        <v>1357</v>
      </c>
      <c r="BH252" s="173" t="s">
        <v>928</v>
      </c>
      <c r="BI252" s="173" t="s">
        <v>210</v>
      </c>
      <c r="BJ252" s="157"/>
      <c r="BK252" s="157"/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  <c r="CE252" s="157"/>
      <c r="CF252" s="157"/>
      <c r="CG252" s="157"/>
      <c r="CH252" s="157"/>
      <c r="CI252" s="157"/>
      <c r="CJ252" s="157"/>
      <c r="CK252" s="157"/>
      <c r="CL252" s="157"/>
      <c r="CM252" s="157"/>
      <c r="CN252" s="157"/>
      <c r="CO252" s="157"/>
      <c r="CP252" s="157"/>
      <c r="CQ252" s="157"/>
      <c r="CR252" s="157"/>
      <c r="CS252" s="157"/>
      <c r="CT252" s="157"/>
      <c r="CU252" s="157"/>
      <c r="CV252" s="157"/>
      <c r="CW252" s="157"/>
      <c r="CX252" s="157"/>
      <c r="CY252" s="157"/>
      <c r="CZ252" s="157"/>
      <c r="DA252" s="157"/>
      <c r="DB252" s="157"/>
      <c r="DC252" s="157"/>
      <c r="DD252" s="157"/>
      <c r="DE252" s="157"/>
      <c r="DF252" s="157"/>
      <c r="DG252" s="157"/>
      <c r="DH252" s="157"/>
    </row>
    <row r="253" spans="1:112" x14ac:dyDescent="0.25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73" t="s">
        <v>1358</v>
      </c>
      <c r="BA253" s="173" t="s">
        <v>1359</v>
      </c>
      <c r="BB253" s="60"/>
      <c r="BC253" s="60" t="str">
        <f t="shared" si="14"/>
        <v>PA - PIANALE CON CABINA CORTA</v>
      </c>
      <c r="BD253" s="157"/>
      <c r="BE253" s="173" t="s">
        <v>1360</v>
      </c>
      <c r="BF253" s="173" t="s">
        <v>868</v>
      </c>
      <c r="BG253" s="173" t="s">
        <v>1361</v>
      </c>
      <c r="BH253" s="173" t="s">
        <v>928</v>
      </c>
      <c r="BI253" s="173" t="s">
        <v>210</v>
      </c>
      <c r="BJ253" s="157"/>
      <c r="BK253" s="157"/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  <c r="CE253" s="157"/>
      <c r="CF253" s="157"/>
      <c r="CG253" s="157"/>
      <c r="CH253" s="157"/>
      <c r="CI253" s="157"/>
      <c r="CJ253" s="157"/>
      <c r="CK253" s="157"/>
      <c r="CL253" s="157"/>
      <c r="CM253" s="157"/>
      <c r="CN253" s="157"/>
      <c r="CO253" s="157"/>
      <c r="CP253" s="157"/>
      <c r="CQ253" s="157"/>
      <c r="CR253" s="157"/>
      <c r="CS253" s="157"/>
      <c r="CT253" s="157"/>
      <c r="CU253" s="157"/>
      <c r="CV253" s="157"/>
      <c r="CW253" s="157"/>
      <c r="CX253" s="157"/>
      <c r="CY253" s="157"/>
      <c r="CZ253" s="157"/>
      <c r="DA253" s="157"/>
      <c r="DB253" s="157"/>
      <c r="DC253" s="157"/>
      <c r="DD253" s="157"/>
      <c r="DE253" s="157"/>
      <c r="DF253" s="157"/>
      <c r="DG253" s="157"/>
      <c r="DH253" s="157"/>
    </row>
    <row r="254" spans="1:112" x14ac:dyDescent="0.25">
      <c r="A254" s="157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73" t="s">
        <v>1362</v>
      </c>
      <c r="BA254" s="173" t="s">
        <v>1363</v>
      </c>
      <c r="BB254" s="60"/>
      <c r="BC254" s="60" t="str">
        <f t="shared" si="14"/>
        <v>PB - PIANALE ALLARGATO</v>
      </c>
      <c r="BD254" s="157"/>
      <c r="BE254" s="173" t="s">
        <v>1364</v>
      </c>
      <c r="BF254" s="173" t="s">
        <v>868</v>
      </c>
      <c r="BG254" s="173" t="s">
        <v>1365</v>
      </c>
      <c r="BH254" s="173" t="s">
        <v>928</v>
      </c>
      <c r="BI254" s="173" t="s">
        <v>210</v>
      </c>
      <c r="BJ254" s="157"/>
      <c r="BK254" s="157"/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  <c r="CE254" s="157"/>
      <c r="CF254" s="157"/>
      <c r="CG254" s="157"/>
      <c r="CH254" s="157"/>
      <c r="CI254" s="157"/>
      <c r="CJ254" s="157"/>
      <c r="CK254" s="157"/>
      <c r="CL254" s="157"/>
      <c r="CM254" s="157"/>
      <c r="CN254" s="157"/>
      <c r="CO254" s="157"/>
      <c r="CP254" s="157"/>
      <c r="CQ254" s="157"/>
      <c r="CR254" s="157"/>
      <c r="CS254" s="157"/>
      <c r="CT254" s="157"/>
      <c r="CU254" s="157"/>
      <c r="CV254" s="157"/>
      <c r="CW254" s="157"/>
      <c r="CX254" s="157"/>
      <c r="CY254" s="157"/>
      <c r="CZ254" s="157"/>
      <c r="DA254" s="157"/>
      <c r="DB254" s="157"/>
      <c r="DC254" s="157"/>
      <c r="DD254" s="157"/>
      <c r="DE254" s="157"/>
      <c r="DF254" s="157"/>
      <c r="DG254" s="157"/>
      <c r="DH254" s="157"/>
    </row>
    <row r="255" spans="1:112" ht="25.5" x14ac:dyDescent="0.25">
      <c r="A255" s="157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73" t="s">
        <v>1366</v>
      </c>
      <c r="BA255" s="173" t="s">
        <v>1367</v>
      </c>
      <c r="BB255" s="60"/>
      <c r="BC255" s="60" t="str">
        <f t="shared" si="14"/>
        <v>PC - PIANALE RIBASSATO CABINA ALLUNGATA</v>
      </c>
      <c r="BD255" s="157"/>
      <c r="BE255" s="173" t="s">
        <v>1368</v>
      </c>
      <c r="BF255" s="173" t="s">
        <v>868</v>
      </c>
      <c r="BG255" s="173" t="s">
        <v>1369</v>
      </c>
      <c r="BH255" s="173" t="s">
        <v>928</v>
      </c>
      <c r="BI255" s="173" t="s">
        <v>210</v>
      </c>
      <c r="BJ255" s="157"/>
      <c r="BK255" s="157"/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  <c r="CE255" s="157"/>
      <c r="CF255" s="157"/>
      <c r="CG255" s="157"/>
      <c r="CH255" s="157"/>
      <c r="CI255" s="157"/>
      <c r="CJ255" s="157"/>
      <c r="CK255" s="157"/>
      <c r="CL255" s="157"/>
      <c r="CM255" s="157"/>
      <c r="CN255" s="157"/>
      <c r="CO255" s="157"/>
      <c r="CP255" s="157"/>
      <c r="CQ255" s="157"/>
      <c r="CR255" s="157"/>
      <c r="CS255" s="157"/>
      <c r="CT255" s="157"/>
      <c r="CU255" s="157"/>
      <c r="CV255" s="157"/>
      <c r="CW255" s="157"/>
      <c r="CX255" s="157"/>
      <c r="CY255" s="157"/>
      <c r="CZ255" s="157"/>
      <c r="DA255" s="157"/>
      <c r="DB255" s="157"/>
      <c r="DC255" s="157"/>
      <c r="DD255" s="157"/>
      <c r="DE255" s="157"/>
      <c r="DF255" s="157"/>
      <c r="DG255" s="157"/>
      <c r="DH255" s="157"/>
    </row>
    <row r="256" spans="1:112" x14ac:dyDescent="0.25">
      <c r="A256" s="157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73" t="s">
        <v>1370</v>
      </c>
      <c r="BA256" s="173" t="s">
        <v>1371</v>
      </c>
      <c r="BB256" s="60"/>
      <c r="BC256" s="60" t="str">
        <f t="shared" si="14"/>
        <v>PD - PIANALE DOPPIO</v>
      </c>
      <c r="BD256" s="157"/>
      <c r="BE256" s="173" t="s">
        <v>447</v>
      </c>
      <c r="BF256" s="173" t="s">
        <v>868</v>
      </c>
      <c r="BG256" s="173" t="s">
        <v>1372</v>
      </c>
      <c r="BH256" s="173" t="s">
        <v>894</v>
      </c>
      <c r="BI256" s="173" t="s">
        <v>210</v>
      </c>
      <c r="BJ256" s="157"/>
      <c r="BK256" s="157"/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  <c r="CE256" s="157"/>
      <c r="CF256" s="157"/>
      <c r="CG256" s="157"/>
      <c r="CH256" s="157"/>
      <c r="CI256" s="157"/>
      <c r="CJ256" s="157"/>
      <c r="CK256" s="157"/>
      <c r="CL256" s="157"/>
      <c r="CM256" s="157"/>
      <c r="CN256" s="157"/>
      <c r="CO256" s="157"/>
      <c r="CP256" s="157"/>
      <c r="CQ256" s="157"/>
      <c r="CR256" s="157"/>
      <c r="CS256" s="157"/>
      <c r="CT256" s="157"/>
      <c r="CU256" s="157"/>
      <c r="CV256" s="157"/>
      <c r="CW256" s="157"/>
      <c r="CX256" s="157"/>
      <c r="CY256" s="157"/>
      <c r="CZ256" s="157"/>
      <c r="DA256" s="157"/>
      <c r="DB256" s="157"/>
      <c r="DC256" s="157"/>
      <c r="DD256" s="157"/>
      <c r="DE256" s="157"/>
      <c r="DF256" s="157"/>
      <c r="DG256" s="157"/>
      <c r="DH256" s="157"/>
    </row>
    <row r="257" spans="1:112" x14ac:dyDescent="0.25">
      <c r="A257" s="157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73" t="s">
        <v>1373</v>
      </c>
      <c r="BA257" s="173" t="s">
        <v>1374</v>
      </c>
      <c r="BB257" s="60"/>
      <c r="BC257" s="60" t="str">
        <f t="shared" si="14"/>
        <v>PE - PIANALE DOPPIO CABINA ALLUNGATA</v>
      </c>
      <c r="BD257" s="157"/>
      <c r="BE257" s="173" t="s">
        <v>1375</v>
      </c>
      <c r="BF257" s="173" t="s">
        <v>868</v>
      </c>
      <c r="BG257" s="173" t="s">
        <v>1376</v>
      </c>
      <c r="BH257" s="173" t="s">
        <v>894</v>
      </c>
      <c r="BI257" s="173" t="s">
        <v>210</v>
      </c>
      <c r="BJ257" s="157"/>
      <c r="BK257" s="157"/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  <c r="CA257" s="157"/>
      <c r="CB257" s="157"/>
      <c r="CC257" s="157"/>
      <c r="CD257" s="157"/>
      <c r="CE257" s="157"/>
      <c r="CF257" s="157"/>
      <c r="CG257" s="157"/>
      <c r="CH257" s="157"/>
      <c r="CI257" s="157"/>
      <c r="CJ257" s="157"/>
      <c r="CK257" s="157"/>
      <c r="CL257" s="157"/>
      <c r="CM257" s="157"/>
      <c r="CN257" s="157"/>
      <c r="CO257" s="157"/>
      <c r="CP257" s="157"/>
      <c r="CQ257" s="157"/>
      <c r="CR257" s="157"/>
      <c r="CS257" s="157"/>
      <c r="CT257" s="157"/>
      <c r="CU257" s="157"/>
      <c r="CV257" s="157"/>
      <c r="CW257" s="157"/>
      <c r="CX257" s="157"/>
      <c r="CY257" s="157"/>
      <c r="CZ257" s="157"/>
      <c r="DA257" s="157"/>
      <c r="DB257" s="157"/>
      <c r="DC257" s="157"/>
      <c r="DD257" s="157"/>
      <c r="DE257" s="157"/>
      <c r="DF257" s="157"/>
      <c r="DG257" s="157"/>
      <c r="DH257" s="157"/>
    </row>
    <row r="258" spans="1:112" ht="30" x14ac:dyDescent="0.25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73" t="s">
        <v>1377</v>
      </c>
      <c r="BA258" s="173" t="s">
        <v>1378</v>
      </c>
      <c r="BB258" s="60"/>
      <c r="BC258" s="60" t="str">
        <f t="shared" si="14"/>
        <v>PF - PIANALE CON SELLE PER TRASPORTO LAMIERE IN ROTOLI (COILS)</v>
      </c>
      <c r="BD258" s="157"/>
      <c r="BE258" s="173" t="s">
        <v>1379</v>
      </c>
      <c r="BF258" s="173" t="s">
        <v>868</v>
      </c>
      <c r="BG258" s="173" t="s">
        <v>1380</v>
      </c>
      <c r="BH258" s="173" t="s">
        <v>894</v>
      </c>
      <c r="BI258" s="173" t="s">
        <v>210</v>
      </c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  <c r="CE258" s="157"/>
      <c r="CF258" s="157"/>
      <c r="CG258" s="157"/>
      <c r="CH258" s="157"/>
      <c r="CI258" s="157"/>
      <c r="CJ258" s="157"/>
      <c r="CK258" s="157"/>
      <c r="CL258" s="157"/>
      <c r="CM258" s="157"/>
      <c r="CN258" s="157"/>
      <c r="CO258" s="157"/>
      <c r="CP258" s="157"/>
      <c r="CQ258" s="157"/>
      <c r="CR258" s="157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  <c r="DF258" s="157"/>
      <c r="DG258" s="157"/>
      <c r="DH258" s="157"/>
    </row>
    <row r="259" spans="1:112" x14ac:dyDescent="0.25">
      <c r="A259" s="157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73" t="s">
        <v>1381</v>
      </c>
      <c r="BA259" s="173" t="s">
        <v>1382</v>
      </c>
      <c r="BB259" s="60"/>
      <c r="BC259" s="60" t="str">
        <f t="shared" si="14"/>
        <v>PG - PIANALE DOPPIO ALLARGATO</v>
      </c>
      <c r="BD259" s="157"/>
      <c r="BE259" s="173" t="s">
        <v>1383</v>
      </c>
      <c r="BF259" s="173" t="s">
        <v>868</v>
      </c>
      <c r="BG259" s="173" t="s">
        <v>1384</v>
      </c>
      <c r="BH259" s="173" t="s">
        <v>1031</v>
      </c>
      <c r="BI259" s="173" t="s">
        <v>210</v>
      </c>
      <c r="BJ259" s="157"/>
      <c r="BK259" s="157"/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  <c r="CE259" s="157"/>
      <c r="CF259" s="157"/>
      <c r="CG259" s="157"/>
      <c r="CH259" s="157"/>
      <c r="CI259" s="157"/>
      <c r="CJ259" s="157"/>
      <c r="CK259" s="157"/>
      <c r="CL259" s="157"/>
      <c r="CM259" s="157"/>
      <c r="CN259" s="157"/>
      <c r="CO259" s="157"/>
      <c r="CP259" s="157"/>
      <c r="CQ259" s="157"/>
      <c r="CR259" s="157"/>
      <c r="CS259" s="157"/>
      <c r="CT259" s="157"/>
      <c r="CU259" s="157"/>
      <c r="CV259" s="157"/>
      <c r="CW259" s="157"/>
      <c r="CX259" s="157"/>
      <c r="CY259" s="157"/>
      <c r="CZ259" s="157"/>
      <c r="DA259" s="157"/>
      <c r="DB259" s="157"/>
      <c r="DC259" s="157"/>
      <c r="DD259" s="157"/>
      <c r="DE259" s="157"/>
      <c r="DF259" s="157"/>
      <c r="DG259" s="157"/>
      <c r="DH259" s="157"/>
    </row>
    <row r="260" spans="1:112" ht="30" x14ac:dyDescent="0.25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73" t="s">
        <v>864</v>
      </c>
      <c r="BA260" s="173" t="s">
        <v>1385</v>
      </c>
      <c r="BB260" s="60"/>
      <c r="BC260" s="60" t="str">
        <f t="shared" si="14"/>
        <v>PH - PIANALE DOPPIO E PIANO DI CARICO SULLA CABINA</v>
      </c>
      <c r="BD260" s="157"/>
      <c r="BE260" s="173" t="s">
        <v>1386</v>
      </c>
      <c r="BF260" s="173" t="s">
        <v>868</v>
      </c>
      <c r="BG260" s="173" t="s">
        <v>1387</v>
      </c>
      <c r="BH260" s="173" t="s">
        <v>1031</v>
      </c>
      <c r="BI260" s="173" t="s">
        <v>210</v>
      </c>
      <c r="BJ260" s="157"/>
      <c r="BK260" s="157"/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  <c r="CE260" s="157"/>
      <c r="CF260" s="157"/>
      <c r="CG260" s="157"/>
      <c r="CH260" s="157"/>
      <c r="CI260" s="157"/>
      <c r="CJ260" s="157"/>
      <c r="CK260" s="157"/>
      <c r="CL260" s="157"/>
      <c r="CM260" s="157"/>
      <c r="CN260" s="157"/>
      <c r="CO260" s="157"/>
      <c r="CP260" s="157"/>
      <c r="CQ260" s="157"/>
      <c r="CR260" s="157"/>
      <c r="CS260" s="157"/>
      <c r="CT260" s="157"/>
      <c r="CU260" s="157"/>
      <c r="CV260" s="157"/>
      <c r="CW260" s="157"/>
      <c r="CX260" s="157"/>
      <c r="CY260" s="157"/>
      <c r="CZ260" s="157"/>
      <c r="DA260" s="157"/>
      <c r="DB260" s="157"/>
      <c r="DC260" s="157"/>
      <c r="DD260" s="157"/>
      <c r="DE260" s="157"/>
      <c r="DF260" s="157"/>
      <c r="DG260" s="157"/>
      <c r="DH260" s="157"/>
    </row>
    <row r="261" spans="1:112" ht="30" x14ac:dyDescent="0.25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73" t="s">
        <v>1388</v>
      </c>
      <c r="BA261" s="173" t="s">
        <v>1389</v>
      </c>
      <c r="BB261" s="60"/>
      <c r="BC261" s="60" t="str">
        <f t="shared" si="14"/>
        <v>PL - PIANALE DOPPIO CON CABINA ALLUNGATA E PIANO DI CARICO SULLA CABINA</v>
      </c>
      <c r="BD261" s="157"/>
      <c r="BE261" s="173" t="s">
        <v>1390</v>
      </c>
      <c r="BF261" s="173" t="s">
        <v>868</v>
      </c>
      <c r="BG261" s="173" t="s">
        <v>1391</v>
      </c>
      <c r="BH261" s="173" t="s">
        <v>1031</v>
      </c>
      <c r="BI261" s="173" t="s">
        <v>210</v>
      </c>
      <c r="BJ261" s="157"/>
      <c r="BK261" s="157"/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  <c r="CE261" s="157"/>
      <c r="CF261" s="157"/>
      <c r="CG261" s="157"/>
      <c r="CH261" s="157"/>
      <c r="CI261" s="157"/>
      <c r="CJ261" s="157"/>
      <c r="CK261" s="157"/>
      <c r="CL261" s="157"/>
      <c r="CM261" s="157"/>
      <c r="CN261" s="157"/>
      <c r="CO261" s="157"/>
      <c r="CP261" s="157"/>
      <c r="CQ261" s="157"/>
      <c r="CR261" s="157"/>
      <c r="CS261" s="157"/>
      <c r="CT261" s="157"/>
      <c r="CU261" s="157"/>
      <c r="CV261" s="157"/>
      <c r="CW261" s="157"/>
      <c r="CX261" s="157"/>
      <c r="CY261" s="157"/>
      <c r="CZ261" s="157"/>
      <c r="DA261" s="157"/>
      <c r="DB261" s="157"/>
      <c r="DC261" s="157"/>
      <c r="DD261" s="157"/>
      <c r="DE261" s="157"/>
      <c r="DF261" s="157"/>
      <c r="DG261" s="157"/>
      <c r="DH261" s="157"/>
    </row>
    <row r="262" spans="1:112" ht="30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73" t="s">
        <v>1392</v>
      </c>
      <c r="BA262" s="173" t="s">
        <v>1393</v>
      </c>
      <c r="BB262" s="60"/>
      <c r="BC262" s="60" t="str">
        <f t="shared" si="14"/>
        <v>PM - PIANALE DOPPIO ALLARGATO E PIANO DI CARICO SULLA CABINA</v>
      </c>
      <c r="BD262" s="157"/>
      <c r="BE262" s="173" t="s">
        <v>1394</v>
      </c>
      <c r="BF262" s="173" t="s">
        <v>868</v>
      </c>
      <c r="BG262" s="173" t="s">
        <v>1395</v>
      </c>
      <c r="BH262" s="173" t="s">
        <v>1031</v>
      </c>
      <c r="BI262" s="173" t="s">
        <v>210</v>
      </c>
      <c r="BJ262" s="157"/>
      <c r="BK262" s="157"/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  <c r="CE262" s="157"/>
      <c r="CF262" s="157"/>
      <c r="CG262" s="157"/>
      <c r="CH262" s="157"/>
      <c r="CI262" s="157"/>
      <c r="CJ262" s="157"/>
      <c r="CK262" s="157"/>
      <c r="CL262" s="157"/>
      <c r="CM262" s="157"/>
      <c r="CN262" s="157"/>
      <c r="CO262" s="157"/>
      <c r="CP262" s="157"/>
      <c r="CQ262" s="157"/>
      <c r="CR262" s="157"/>
      <c r="CS262" s="157"/>
      <c r="CT262" s="157"/>
      <c r="CU262" s="157"/>
      <c r="CV262" s="157"/>
      <c r="CW262" s="157"/>
      <c r="CX262" s="157"/>
      <c r="CY262" s="157"/>
      <c r="CZ262" s="157"/>
      <c r="DA262" s="157"/>
      <c r="DB262" s="157"/>
      <c r="DC262" s="157"/>
      <c r="DD262" s="157"/>
      <c r="DE262" s="157"/>
      <c r="DF262" s="157"/>
      <c r="DG262" s="157"/>
      <c r="DH262" s="157"/>
    </row>
    <row r="263" spans="1:112" x14ac:dyDescent="0.25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73" t="s">
        <v>1396</v>
      </c>
      <c r="BA263" s="173" t="s">
        <v>1397</v>
      </c>
      <c r="BB263" s="60"/>
      <c r="BC263" s="60" t="str">
        <f t="shared" si="14"/>
        <v>PN - PIANALE DI COSTRUZIONE NAZIONALE</v>
      </c>
      <c r="BD263" s="157"/>
      <c r="BE263" s="173" t="s">
        <v>1398</v>
      </c>
      <c r="BF263" s="173" t="s">
        <v>868</v>
      </c>
      <c r="BG263" s="173" t="s">
        <v>1399</v>
      </c>
      <c r="BH263" s="173" t="s">
        <v>1031</v>
      </c>
      <c r="BI263" s="173" t="s">
        <v>210</v>
      </c>
      <c r="BJ263" s="157"/>
      <c r="BK263" s="157"/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  <c r="CE263" s="157"/>
      <c r="CF263" s="157"/>
      <c r="CG263" s="157"/>
      <c r="CH263" s="157"/>
      <c r="CI263" s="157"/>
      <c r="CJ263" s="157"/>
      <c r="CK263" s="157"/>
      <c r="CL263" s="157"/>
      <c r="CM263" s="157"/>
      <c r="CN263" s="157"/>
      <c r="CO263" s="157"/>
      <c r="CP263" s="157"/>
      <c r="CQ263" s="157"/>
      <c r="CR263" s="157"/>
      <c r="CS263" s="157"/>
      <c r="CT263" s="157"/>
      <c r="CU263" s="157"/>
      <c r="CV263" s="157"/>
      <c r="CW263" s="157"/>
      <c r="CX263" s="157"/>
      <c r="CY263" s="157"/>
      <c r="CZ263" s="157"/>
      <c r="DA263" s="157"/>
      <c r="DB263" s="157"/>
      <c r="DC263" s="157"/>
      <c r="DD263" s="157"/>
      <c r="DE263" s="157"/>
      <c r="DF263" s="157"/>
      <c r="DG263" s="157"/>
      <c r="DH263" s="157"/>
    </row>
    <row r="264" spans="1:112" ht="30" x14ac:dyDescent="0.25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73" t="s">
        <v>1400</v>
      </c>
      <c r="BA264" s="173" t="s">
        <v>1401</v>
      </c>
      <c r="BB264" s="60"/>
      <c r="BC264" s="60" t="str">
        <f t="shared" si="14"/>
        <v>PP - PIANALE CON PIANO DI CARICO SULLA CABINA</v>
      </c>
      <c r="BD264" s="157"/>
      <c r="BE264" s="173" t="s">
        <v>1402</v>
      </c>
      <c r="BF264" s="173" t="s">
        <v>868</v>
      </c>
      <c r="BG264" s="173" t="s">
        <v>1403</v>
      </c>
      <c r="BH264" s="173" t="s">
        <v>1031</v>
      </c>
      <c r="BI264" s="173" t="s">
        <v>210</v>
      </c>
      <c r="BJ264" s="157"/>
      <c r="BK264" s="157"/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  <c r="CE264" s="157"/>
      <c r="CF264" s="157"/>
      <c r="CG264" s="157"/>
      <c r="CH264" s="157"/>
      <c r="CI264" s="157"/>
      <c r="CJ264" s="157"/>
      <c r="CK264" s="157"/>
      <c r="CL264" s="157"/>
      <c r="CM264" s="157"/>
      <c r="CN264" s="157"/>
      <c r="CO264" s="157"/>
      <c r="CP264" s="157"/>
      <c r="CQ264" s="157"/>
      <c r="CR264" s="157"/>
      <c r="CS264" s="157"/>
      <c r="CT264" s="157"/>
      <c r="CU264" s="157"/>
      <c r="CV264" s="157"/>
      <c r="CW264" s="157"/>
      <c r="CX264" s="157"/>
      <c r="CY264" s="157"/>
      <c r="CZ264" s="157"/>
      <c r="DA264" s="157"/>
      <c r="DB264" s="157"/>
      <c r="DC264" s="157"/>
      <c r="DD264" s="157"/>
      <c r="DE264" s="157"/>
      <c r="DF264" s="157"/>
      <c r="DG264" s="157"/>
      <c r="DH264" s="157"/>
    </row>
    <row r="265" spans="1:112" ht="30" x14ac:dyDescent="0.25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73" t="s">
        <v>1404</v>
      </c>
      <c r="BA265" s="173" t="s">
        <v>1405</v>
      </c>
      <c r="BB265" s="60"/>
      <c r="BC265" s="60" t="str">
        <f t="shared" si="14"/>
        <v>PR - PIANALE CON CABINA CORTA E PIANO DI CARICO SULLA CABINA</v>
      </c>
      <c r="BD265" s="157"/>
      <c r="BE265" s="173" t="s">
        <v>1406</v>
      </c>
      <c r="BF265" s="173" t="s">
        <v>868</v>
      </c>
      <c r="BG265" s="173" t="s">
        <v>1407</v>
      </c>
      <c r="BH265" s="173" t="s">
        <v>1031</v>
      </c>
      <c r="BI265" s="173" t="s">
        <v>210</v>
      </c>
      <c r="BJ265" s="157"/>
      <c r="BK265" s="157"/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  <c r="CE265" s="157"/>
      <c r="CF265" s="157"/>
      <c r="CG265" s="157"/>
      <c r="CH265" s="157"/>
      <c r="CI265" s="157"/>
      <c r="CJ265" s="157"/>
      <c r="CK265" s="157"/>
      <c r="CL265" s="157"/>
      <c r="CM265" s="157"/>
      <c r="CN265" s="157"/>
      <c r="CO265" s="157"/>
      <c r="CP265" s="157"/>
      <c r="CQ265" s="157"/>
      <c r="CR265" s="157"/>
      <c r="CS265" s="157"/>
      <c r="CT265" s="157"/>
      <c r="CU265" s="157"/>
      <c r="CV265" s="157"/>
      <c r="CW265" s="157"/>
      <c r="CX265" s="157"/>
      <c r="CY265" s="157"/>
      <c r="CZ265" s="157"/>
      <c r="DA265" s="157"/>
      <c r="DB265" s="157"/>
      <c r="DC265" s="157"/>
      <c r="DD265" s="157"/>
      <c r="DE265" s="157"/>
      <c r="DF265" s="157"/>
      <c r="DG265" s="157"/>
      <c r="DH265" s="157"/>
    </row>
    <row r="266" spans="1:112" ht="30" x14ac:dyDescent="0.25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73" t="s">
        <v>1408</v>
      </c>
      <c r="BA266" s="173" t="s">
        <v>1409</v>
      </c>
      <c r="BB266" s="60"/>
      <c r="BC266" s="60" t="str">
        <f t="shared" si="14"/>
        <v>PS - PIANALE CON CABINA ALLUNGATA E PIANO DI CARICO SULLA CABINA</v>
      </c>
      <c r="BD266" s="157"/>
      <c r="BE266" s="173" t="s">
        <v>1410</v>
      </c>
      <c r="BF266" s="173" t="s">
        <v>868</v>
      </c>
      <c r="BG266" s="173" t="s">
        <v>1411</v>
      </c>
      <c r="BH266" s="173" t="s">
        <v>1031</v>
      </c>
      <c r="BI266" s="173" t="s">
        <v>210</v>
      </c>
      <c r="BJ266" s="157"/>
      <c r="BK266" s="157"/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  <c r="CE266" s="157"/>
      <c r="CF266" s="157"/>
      <c r="CG266" s="157"/>
      <c r="CH266" s="157"/>
      <c r="CI266" s="157"/>
      <c r="CJ266" s="157"/>
      <c r="CK266" s="157"/>
      <c r="CL266" s="157"/>
      <c r="CM266" s="157"/>
      <c r="CN266" s="157"/>
      <c r="CO266" s="157"/>
      <c r="CP266" s="157"/>
      <c r="CQ266" s="157"/>
      <c r="CR266" s="157"/>
      <c r="CS266" s="157"/>
      <c r="CT266" s="157"/>
      <c r="CU266" s="157"/>
      <c r="CV266" s="157"/>
      <c r="CW266" s="157"/>
      <c r="CX266" s="157"/>
      <c r="CY266" s="157"/>
      <c r="CZ266" s="157"/>
      <c r="DA266" s="157"/>
      <c r="DB266" s="157"/>
      <c r="DC266" s="157"/>
      <c r="DD266" s="157"/>
      <c r="DE266" s="157"/>
      <c r="DF266" s="157"/>
      <c r="DG266" s="157"/>
      <c r="DH266" s="157"/>
    </row>
    <row r="267" spans="1:112" ht="30" x14ac:dyDescent="0.25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73" t="s">
        <v>1412</v>
      </c>
      <c r="BA267" s="173" t="s">
        <v>1413</v>
      </c>
      <c r="BB267" s="60"/>
      <c r="BC267" s="60" t="str">
        <f t="shared" si="14"/>
        <v>PT - PIANALE CON CAVALETTO PER TRASP. DI MATERIALE IN LASTRE</v>
      </c>
      <c r="BD267" s="157"/>
      <c r="BE267" s="173" t="s">
        <v>1414</v>
      </c>
      <c r="BF267" s="173" t="s">
        <v>868</v>
      </c>
      <c r="BG267" s="173" t="s">
        <v>1415</v>
      </c>
      <c r="BH267" s="173" t="s">
        <v>1031</v>
      </c>
      <c r="BI267" s="173" t="s">
        <v>210</v>
      </c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  <c r="CE267" s="157"/>
      <c r="CF267" s="157"/>
      <c r="CG267" s="157"/>
      <c r="CH267" s="157"/>
      <c r="CI267" s="157"/>
      <c r="CJ267" s="157"/>
      <c r="CK267" s="157"/>
      <c r="CL267" s="157"/>
      <c r="CM267" s="157"/>
      <c r="CN267" s="157"/>
      <c r="CO267" s="157"/>
      <c r="CP267" s="157"/>
      <c r="CQ267" s="157"/>
      <c r="CR267" s="157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  <c r="DF267" s="157"/>
      <c r="DG267" s="157"/>
      <c r="DH267" s="157"/>
    </row>
    <row r="268" spans="1:112" x14ac:dyDescent="0.25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73" t="s">
        <v>1416</v>
      </c>
      <c r="BA268" s="173" t="s">
        <v>1417</v>
      </c>
      <c r="BB268" s="60"/>
      <c r="BC268" s="60" t="str">
        <f t="shared" si="14"/>
        <v>PV - PIANALE CON VERRICELLO</v>
      </c>
      <c r="BD268" s="157"/>
      <c r="BE268" s="173" t="s">
        <v>1418</v>
      </c>
      <c r="BF268" s="173" t="s">
        <v>868</v>
      </c>
      <c r="BG268" s="173" t="s">
        <v>1419</v>
      </c>
      <c r="BH268" s="173" t="s">
        <v>1031</v>
      </c>
      <c r="BI268" s="173" t="s">
        <v>210</v>
      </c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  <c r="CE268" s="157"/>
      <c r="CF268" s="157"/>
      <c r="CG268" s="157"/>
      <c r="CH268" s="157"/>
      <c r="CI268" s="157"/>
      <c r="CJ268" s="157"/>
      <c r="CK268" s="157"/>
      <c r="CL268" s="157"/>
      <c r="CM268" s="157"/>
      <c r="CN268" s="157"/>
      <c r="CO268" s="157"/>
      <c r="CP268" s="157"/>
      <c r="CQ268" s="157"/>
      <c r="CR268" s="157"/>
      <c r="CS268" s="157"/>
      <c r="CT268" s="157"/>
      <c r="CU268" s="157"/>
      <c r="CV268" s="157"/>
      <c r="CW268" s="157"/>
      <c r="CX268" s="157"/>
      <c r="CY268" s="157"/>
      <c r="CZ268" s="157"/>
      <c r="DA268" s="157"/>
      <c r="DB268" s="157"/>
      <c r="DC268" s="157"/>
      <c r="DD268" s="157"/>
      <c r="DE268" s="157"/>
      <c r="DF268" s="157"/>
      <c r="DG268" s="157"/>
      <c r="DH268" s="157"/>
    </row>
    <row r="269" spans="1:112" ht="30" x14ac:dyDescent="0.25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73" t="s">
        <v>1420</v>
      </c>
      <c r="BA269" s="173" t="s">
        <v>1421</v>
      </c>
      <c r="BB269" s="60"/>
      <c r="BC269" s="60" t="str">
        <f t="shared" si="14"/>
        <v>PW - PIANALE CON CAVALLETTI PER TRASP. ELEMENTI PREFABBRICATI</v>
      </c>
      <c r="BD269" s="157"/>
      <c r="BE269" s="173" t="s">
        <v>1233</v>
      </c>
      <c r="BF269" s="173" t="s">
        <v>868</v>
      </c>
      <c r="BG269" s="173" t="s">
        <v>1422</v>
      </c>
      <c r="BH269" s="173" t="s">
        <v>911</v>
      </c>
      <c r="BI269" s="173" t="s">
        <v>210</v>
      </c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  <c r="CE269" s="157"/>
      <c r="CF269" s="157"/>
      <c r="CG269" s="157"/>
      <c r="CH269" s="157"/>
      <c r="CI269" s="157"/>
      <c r="CJ269" s="157"/>
      <c r="CK269" s="157"/>
      <c r="CL269" s="157"/>
      <c r="CM269" s="157"/>
      <c r="CN269" s="157"/>
      <c r="CO269" s="157"/>
      <c r="CP269" s="157"/>
      <c r="CQ269" s="157"/>
      <c r="CR269" s="157"/>
      <c r="CS269" s="157"/>
      <c r="CT269" s="157"/>
      <c r="CU269" s="157"/>
      <c r="CV269" s="157"/>
      <c r="CW269" s="157"/>
      <c r="CX269" s="157"/>
      <c r="CY269" s="157"/>
      <c r="CZ269" s="157"/>
      <c r="DA269" s="157"/>
      <c r="DB269" s="157"/>
      <c r="DC269" s="157"/>
      <c r="DD269" s="157"/>
      <c r="DE269" s="157"/>
      <c r="DF269" s="157"/>
      <c r="DG269" s="157"/>
      <c r="DH269" s="157"/>
    </row>
    <row r="270" spans="1:112" ht="30" x14ac:dyDescent="0.25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73" t="s">
        <v>1423</v>
      </c>
      <c r="BA270" s="173" t="s">
        <v>1424</v>
      </c>
      <c r="BB270" s="60"/>
      <c r="BC270" s="60" t="str">
        <f t="shared" si="14"/>
        <v>PX - PIANALE CON RALLA PER TRASPORTO ELEMENTI INDIVISIBILI</v>
      </c>
      <c r="BD270" s="157"/>
      <c r="BE270" s="173" t="s">
        <v>1425</v>
      </c>
      <c r="BF270" s="173" t="s">
        <v>868</v>
      </c>
      <c r="BG270" s="173" t="s">
        <v>1426</v>
      </c>
      <c r="BH270" s="173" t="s">
        <v>911</v>
      </c>
      <c r="BI270" s="173" t="s">
        <v>210</v>
      </c>
      <c r="BJ270" s="157"/>
      <c r="BK270" s="157"/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  <c r="CE270" s="157"/>
      <c r="CF270" s="157"/>
      <c r="CG270" s="157"/>
      <c r="CH270" s="157"/>
      <c r="CI270" s="157"/>
      <c r="CJ270" s="157"/>
      <c r="CK270" s="157"/>
      <c r="CL270" s="157"/>
      <c r="CM270" s="157"/>
      <c r="CN270" s="157"/>
      <c r="CO270" s="157"/>
      <c r="CP270" s="157"/>
      <c r="CQ270" s="157"/>
      <c r="CR270" s="157"/>
      <c r="CS270" s="157"/>
      <c r="CT270" s="157"/>
      <c r="CU270" s="157"/>
      <c r="CV270" s="157"/>
      <c r="CW270" s="157"/>
      <c r="CX270" s="157"/>
      <c r="CY270" s="157"/>
      <c r="CZ270" s="157"/>
      <c r="DA270" s="157"/>
      <c r="DB270" s="157"/>
      <c r="DC270" s="157"/>
      <c r="DD270" s="157"/>
      <c r="DE270" s="157"/>
      <c r="DF270" s="157"/>
      <c r="DG270" s="157"/>
      <c r="DH270" s="157"/>
    </row>
    <row r="271" spans="1:112" ht="30" x14ac:dyDescent="0.25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73" t="s">
        <v>1323</v>
      </c>
      <c r="BA271" s="173" t="s">
        <v>1427</v>
      </c>
      <c r="BB271" s="60"/>
      <c r="BC271" s="60" t="str">
        <f t="shared" si="14"/>
        <v>PY - PIANALE CON CAVALLETTI PER TRASP. CARTE O CARTONI</v>
      </c>
      <c r="BD271" s="157"/>
      <c r="BE271" s="173" t="s">
        <v>1220</v>
      </c>
      <c r="BF271" s="173" t="s">
        <v>868</v>
      </c>
      <c r="BG271" s="173" t="s">
        <v>1428</v>
      </c>
      <c r="BH271" s="173" t="s">
        <v>911</v>
      </c>
      <c r="BI271" s="173" t="s">
        <v>210</v>
      </c>
      <c r="BJ271" s="157"/>
      <c r="BK271" s="157"/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  <c r="CE271" s="157"/>
      <c r="CF271" s="157"/>
      <c r="CG271" s="157"/>
      <c r="CH271" s="157"/>
      <c r="CI271" s="157"/>
      <c r="CJ271" s="157"/>
      <c r="CK271" s="157"/>
      <c r="CL271" s="157"/>
      <c r="CM271" s="157"/>
      <c r="CN271" s="157"/>
      <c r="CO271" s="157"/>
      <c r="CP271" s="157"/>
      <c r="CQ271" s="157"/>
      <c r="CR271" s="157"/>
      <c r="CS271" s="157"/>
      <c r="CT271" s="157"/>
      <c r="CU271" s="157"/>
      <c r="CV271" s="157"/>
      <c r="CW271" s="157"/>
      <c r="CX271" s="157"/>
      <c r="CY271" s="157"/>
      <c r="CZ271" s="157"/>
      <c r="DA271" s="157"/>
      <c r="DB271" s="157"/>
      <c r="DC271" s="157"/>
      <c r="DD271" s="157"/>
      <c r="DE271" s="157"/>
      <c r="DF271" s="157"/>
      <c r="DG271" s="157"/>
      <c r="DH271" s="157"/>
    </row>
    <row r="272" spans="1:112" ht="30" x14ac:dyDescent="0.25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73" t="s">
        <v>1429</v>
      </c>
      <c r="BA272" s="173" t="s">
        <v>1430</v>
      </c>
      <c r="BB272" s="60"/>
      <c r="BC272" s="60" t="str">
        <f t="shared" si="14"/>
        <v>PZ - PIANALE ATTREZZATO PER TRASPORTO DI CONTAINERS</v>
      </c>
      <c r="BD272" s="157"/>
      <c r="BE272" s="173" t="s">
        <v>1431</v>
      </c>
      <c r="BF272" s="173" t="s">
        <v>868</v>
      </c>
      <c r="BG272" s="173" t="s">
        <v>1432</v>
      </c>
      <c r="BH272" s="173" t="s">
        <v>911</v>
      </c>
      <c r="BI272" s="173" t="s">
        <v>210</v>
      </c>
      <c r="BJ272" s="157"/>
      <c r="BK272" s="157"/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  <c r="CE272" s="157"/>
      <c r="CF272" s="157"/>
      <c r="CG272" s="157"/>
      <c r="CH272" s="157"/>
      <c r="CI272" s="157"/>
      <c r="CJ272" s="157"/>
      <c r="CK272" s="157"/>
      <c r="CL272" s="157"/>
      <c r="CM272" s="157"/>
      <c r="CN272" s="157"/>
      <c r="CO272" s="157"/>
      <c r="CP272" s="157"/>
      <c r="CQ272" s="157"/>
      <c r="CR272" s="157"/>
      <c r="CS272" s="157"/>
      <c r="CT272" s="157"/>
      <c r="CU272" s="157"/>
      <c r="CV272" s="157"/>
      <c r="CW272" s="157"/>
      <c r="CX272" s="157"/>
      <c r="CY272" s="157"/>
      <c r="CZ272" s="157"/>
      <c r="DA272" s="157"/>
      <c r="DB272" s="157"/>
      <c r="DC272" s="157"/>
      <c r="DD272" s="157"/>
      <c r="DE272" s="157"/>
      <c r="DF272" s="157"/>
      <c r="DG272" s="157"/>
      <c r="DH272" s="157"/>
    </row>
    <row r="273" spans="1:112" ht="30" x14ac:dyDescent="0.25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73" t="s">
        <v>1433</v>
      </c>
      <c r="BA273" s="173" t="s">
        <v>1434</v>
      </c>
      <c r="BB273" s="60"/>
      <c r="BC273" s="60" t="str">
        <f t="shared" si="14"/>
        <v>R0 - CASSONE RIBALTABILE POSTERIORE CON COMANDO MECCANICO</v>
      </c>
      <c r="BD273" s="157"/>
      <c r="BE273" s="173" t="s">
        <v>1238</v>
      </c>
      <c r="BF273" s="173" t="s">
        <v>868</v>
      </c>
      <c r="BG273" s="173" t="s">
        <v>1435</v>
      </c>
      <c r="BH273" s="173" t="s">
        <v>911</v>
      </c>
      <c r="BI273" s="173" t="s">
        <v>210</v>
      </c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  <c r="CE273" s="157"/>
      <c r="CF273" s="157"/>
      <c r="CG273" s="157"/>
      <c r="CH273" s="157"/>
      <c r="CI273" s="157"/>
      <c r="CJ273" s="157"/>
      <c r="CK273" s="157"/>
      <c r="CL273" s="157"/>
      <c r="CM273" s="157"/>
      <c r="CN273" s="157"/>
      <c r="CO273" s="157"/>
      <c r="CP273" s="157"/>
      <c r="CQ273" s="157"/>
      <c r="CR273" s="157"/>
      <c r="CS273" s="157"/>
      <c r="CT273" s="157"/>
      <c r="CU273" s="157"/>
      <c r="CV273" s="157"/>
      <c r="CW273" s="157"/>
      <c r="CX273" s="157"/>
      <c r="CY273" s="157"/>
      <c r="CZ273" s="157"/>
      <c r="DA273" s="157"/>
      <c r="DB273" s="157"/>
      <c r="DC273" s="157"/>
      <c r="DD273" s="157"/>
      <c r="DE273" s="157"/>
      <c r="DF273" s="157"/>
      <c r="DG273" s="157"/>
      <c r="DH273" s="157"/>
    </row>
    <row r="274" spans="1:112" ht="30" x14ac:dyDescent="0.25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73" t="s">
        <v>1436</v>
      </c>
      <c r="BA274" s="173" t="s">
        <v>1437</v>
      </c>
      <c r="BB274" s="60"/>
      <c r="BC274" s="60" t="str">
        <f t="shared" si="14"/>
        <v>R1 - CASSONE RIBALTABILE POSTERIORE CON SERVOCOMANDO PNEUMATICO</v>
      </c>
      <c r="BD274" s="157"/>
      <c r="BE274" s="173" t="s">
        <v>1438</v>
      </c>
      <c r="BF274" s="173" t="s">
        <v>868</v>
      </c>
      <c r="BG274" s="173" t="s">
        <v>1439</v>
      </c>
      <c r="BH274" s="173" t="s">
        <v>911</v>
      </c>
      <c r="BI274" s="173" t="s">
        <v>210</v>
      </c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  <c r="CE274" s="157"/>
      <c r="CF274" s="157"/>
      <c r="CG274" s="157"/>
      <c r="CH274" s="157"/>
      <c r="CI274" s="157"/>
      <c r="CJ274" s="157"/>
      <c r="CK274" s="157"/>
      <c r="CL274" s="157"/>
      <c r="CM274" s="157"/>
      <c r="CN274" s="157"/>
      <c r="CO274" s="157"/>
      <c r="CP274" s="157"/>
      <c r="CQ274" s="157"/>
      <c r="CR274" s="157"/>
      <c r="CS274" s="157"/>
      <c r="CT274" s="157"/>
      <c r="CU274" s="157"/>
      <c r="CV274" s="157"/>
      <c r="CW274" s="157"/>
      <c r="CX274" s="157"/>
      <c r="CY274" s="157"/>
      <c r="CZ274" s="157"/>
      <c r="DA274" s="157"/>
      <c r="DB274" s="157"/>
      <c r="DC274" s="157"/>
      <c r="DD274" s="157"/>
      <c r="DE274" s="157"/>
      <c r="DF274" s="157"/>
      <c r="DG274" s="157"/>
      <c r="DH274" s="157"/>
    </row>
    <row r="275" spans="1:112" ht="30" x14ac:dyDescent="0.25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73" t="s">
        <v>1440</v>
      </c>
      <c r="BA275" s="173" t="s">
        <v>1441</v>
      </c>
      <c r="BB275" s="60"/>
      <c r="BC275" s="60" t="str">
        <f t="shared" si="14"/>
        <v>R2 - CASSONE RIBALTABILE LATERALE CON COMANDO MECCANICO</v>
      </c>
      <c r="BD275" s="157"/>
      <c r="BE275" s="173" t="s">
        <v>1442</v>
      </c>
      <c r="BF275" s="173" t="s">
        <v>868</v>
      </c>
      <c r="BG275" s="173" t="s">
        <v>1443</v>
      </c>
      <c r="BH275" s="173" t="s">
        <v>911</v>
      </c>
      <c r="BI275" s="173" t="s">
        <v>210</v>
      </c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  <c r="CE275" s="157"/>
      <c r="CF275" s="157"/>
      <c r="CG275" s="157"/>
      <c r="CH275" s="157"/>
      <c r="CI275" s="157"/>
      <c r="CJ275" s="157"/>
      <c r="CK275" s="157"/>
      <c r="CL275" s="157"/>
      <c r="CM275" s="157"/>
      <c r="CN275" s="157"/>
      <c r="CO275" s="157"/>
      <c r="CP275" s="157"/>
      <c r="CQ275" s="157"/>
      <c r="CR275" s="157"/>
      <c r="CS275" s="157"/>
      <c r="CT275" s="157"/>
      <c r="CU275" s="157"/>
      <c r="CV275" s="157"/>
      <c r="CW275" s="157"/>
      <c r="CX275" s="157"/>
      <c r="CY275" s="157"/>
      <c r="CZ275" s="157"/>
      <c r="DA275" s="157"/>
      <c r="DB275" s="157"/>
      <c r="DC275" s="157"/>
      <c r="DD275" s="157"/>
      <c r="DE275" s="157"/>
      <c r="DF275" s="157"/>
      <c r="DG275" s="157"/>
      <c r="DH275" s="157"/>
    </row>
    <row r="276" spans="1:112" ht="30" x14ac:dyDescent="0.25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73" t="s">
        <v>1444</v>
      </c>
      <c r="BA276" s="173" t="s">
        <v>1445</v>
      </c>
      <c r="BB276" s="60"/>
      <c r="BC276" s="60" t="str">
        <f t="shared" si="14"/>
        <v>R3 - CASSONE RIBALTABILE LATERALE CON SERVOCOMANDO PNEUMATICO</v>
      </c>
      <c r="BD276" s="157"/>
      <c r="BE276" s="173" t="s">
        <v>1446</v>
      </c>
      <c r="BF276" s="173" t="s">
        <v>868</v>
      </c>
      <c r="BG276" s="173" t="s">
        <v>1447</v>
      </c>
      <c r="BH276" s="173" t="s">
        <v>911</v>
      </c>
      <c r="BI276" s="173" t="s">
        <v>210</v>
      </c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  <c r="CE276" s="157"/>
      <c r="CF276" s="157"/>
      <c r="CG276" s="157"/>
      <c r="CH276" s="157"/>
      <c r="CI276" s="157"/>
      <c r="CJ276" s="157"/>
      <c r="CK276" s="157"/>
      <c r="CL276" s="157"/>
      <c r="CM276" s="157"/>
      <c r="CN276" s="157"/>
      <c r="CO276" s="157"/>
      <c r="CP276" s="157"/>
      <c r="CQ276" s="157"/>
      <c r="CR276" s="157"/>
      <c r="CS276" s="157"/>
      <c r="CT276" s="157"/>
      <c r="CU276" s="157"/>
      <c r="CV276" s="157"/>
      <c r="CW276" s="157"/>
      <c r="CX276" s="157"/>
      <c r="CY276" s="157"/>
      <c r="CZ276" s="157"/>
      <c r="DA276" s="157"/>
      <c r="DB276" s="157"/>
      <c r="DC276" s="157"/>
      <c r="DD276" s="157"/>
      <c r="DE276" s="157"/>
      <c r="DF276" s="157"/>
      <c r="DG276" s="157"/>
      <c r="DH276" s="157"/>
    </row>
    <row r="277" spans="1:112" ht="30" x14ac:dyDescent="0.25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73" t="s">
        <v>1448</v>
      </c>
      <c r="BA277" s="173" t="s">
        <v>1449</v>
      </c>
      <c r="BB277" s="60"/>
      <c r="BC277" s="60" t="str">
        <f t="shared" si="14"/>
        <v>R4 - CASSONE RIBALTABILE TRILATERALE CON COMANDO MECCANICO</v>
      </c>
      <c r="BD277" s="157"/>
      <c r="BE277" s="173" t="s">
        <v>1450</v>
      </c>
      <c r="BF277" s="173" t="s">
        <v>868</v>
      </c>
      <c r="BG277" s="173" t="s">
        <v>1451</v>
      </c>
      <c r="BH277" s="173" t="s">
        <v>911</v>
      </c>
      <c r="BI277" s="173" t="s">
        <v>210</v>
      </c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  <c r="CE277" s="157"/>
      <c r="CF277" s="157"/>
      <c r="CG277" s="157"/>
      <c r="CH277" s="157"/>
      <c r="CI277" s="157"/>
      <c r="CJ277" s="157"/>
      <c r="CK277" s="157"/>
      <c r="CL277" s="157"/>
      <c r="CM277" s="157"/>
      <c r="CN277" s="157"/>
      <c r="CO277" s="157"/>
      <c r="CP277" s="157"/>
      <c r="CQ277" s="157"/>
      <c r="CR277" s="157"/>
      <c r="CS277" s="157"/>
      <c r="CT277" s="157"/>
      <c r="CU277" s="157"/>
      <c r="CV277" s="157"/>
      <c r="CW277" s="157"/>
      <c r="CX277" s="157"/>
      <c r="CY277" s="157"/>
      <c r="CZ277" s="157"/>
      <c r="DA277" s="157"/>
      <c r="DB277" s="157"/>
      <c r="DC277" s="157"/>
      <c r="DD277" s="157"/>
      <c r="DE277" s="157"/>
      <c r="DF277" s="157"/>
      <c r="DG277" s="157"/>
      <c r="DH277" s="157"/>
    </row>
    <row r="278" spans="1:112" ht="30" x14ac:dyDescent="0.25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73" t="s">
        <v>1452</v>
      </c>
      <c r="BA278" s="173" t="s">
        <v>1453</v>
      </c>
      <c r="BB278" s="60"/>
      <c r="BC278" s="60" t="str">
        <f t="shared" si="14"/>
        <v>R5 - CASSONE RIBALTABILE TRILATERALE CON SERVOCOMANDO PNEUMATICO</v>
      </c>
      <c r="BD278" s="157"/>
      <c r="BE278" s="173" t="s">
        <v>1454</v>
      </c>
      <c r="BF278" s="173" t="s">
        <v>868</v>
      </c>
      <c r="BG278" s="173" t="s">
        <v>1455</v>
      </c>
      <c r="BH278" s="173" t="s">
        <v>911</v>
      </c>
      <c r="BI278" s="173" t="s">
        <v>210</v>
      </c>
      <c r="BJ278" s="157"/>
      <c r="BK278" s="157"/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  <c r="CE278" s="157"/>
      <c r="CF278" s="157"/>
      <c r="CG278" s="157"/>
      <c r="CH278" s="157"/>
      <c r="CI278" s="157"/>
      <c r="CJ278" s="157"/>
      <c r="CK278" s="157"/>
      <c r="CL278" s="157"/>
      <c r="CM278" s="157"/>
      <c r="CN278" s="157"/>
      <c r="CO278" s="157"/>
      <c r="CP278" s="157"/>
      <c r="CQ278" s="157"/>
      <c r="CR278" s="157"/>
      <c r="CS278" s="157"/>
      <c r="CT278" s="157"/>
      <c r="CU278" s="157"/>
      <c r="CV278" s="157"/>
      <c r="CW278" s="157"/>
      <c r="CX278" s="157"/>
      <c r="CY278" s="157"/>
      <c r="CZ278" s="157"/>
      <c r="DA278" s="157"/>
      <c r="DB278" s="157"/>
      <c r="DC278" s="157"/>
      <c r="DD278" s="157"/>
      <c r="DE278" s="157"/>
      <c r="DF278" s="157"/>
      <c r="DG278" s="157"/>
      <c r="DH278" s="157"/>
    </row>
    <row r="279" spans="1:112" ht="45" x14ac:dyDescent="0.25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73" t="s">
        <v>1456</v>
      </c>
      <c r="BA279" s="173" t="s">
        <v>1457</v>
      </c>
      <c r="BB279" s="60"/>
      <c r="BC279" s="60" t="str">
        <f t="shared" si="14"/>
        <v>R6 - CASSONE RIBALTABILE POSTERIORE CON COMANDO MECCANICO E CON GRU PER CARICO MERCE</v>
      </c>
      <c r="BD279" s="157"/>
      <c r="BE279" s="173" t="s">
        <v>1458</v>
      </c>
      <c r="BF279" s="173" t="s">
        <v>868</v>
      </c>
      <c r="BG279" s="173" t="s">
        <v>1459</v>
      </c>
      <c r="BH279" s="173" t="s">
        <v>911</v>
      </c>
      <c r="BI279" s="173" t="s">
        <v>210</v>
      </c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  <c r="CE279" s="157"/>
      <c r="CF279" s="157"/>
      <c r="CG279" s="157"/>
      <c r="CH279" s="157"/>
      <c r="CI279" s="157"/>
      <c r="CJ279" s="157"/>
      <c r="CK279" s="157"/>
      <c r="CL279" s="157"/>
      <c r="CM279" s="157"/>
      <c r="CN279" s="157"/>
      <c r="CO279" s="157"/>
      <c r="CP279" s="157"/>
      <c r="CQ279" s="157"/>
      <c r="CR279" s="157"/>
      <c r="CS279" s="157"/>
      <c r="CT279" s="157"/>
      <c r="CU279" s="157"/>
      <c r="CV279" s="157"/>
      <c r="CW279" s="157"/>
      <c r="CX279" s="157"/>
      <c r="CY279" s="157"/>
      <c r="CZ279" s="157"/>
      <c r="DA279" s="157"/>
      <c r="DB279" s="157"/>
      <c r="DC279" s="157"/>
      <c r="DD279" s="157"/>
      <c r="DE279" s="157"/>
      <c r="DF279" s="157"/>
      <c r="DG279" s="157"/>
      <c r="DH279" s="157"/>
    </row>
    <row r="280" spans="1:112" ht="45" x14ac:dyDescent="0.25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73" t="s">
        <v>1460</v>
      </c>
      <c r="BA280" s="173" t="s">
        <v>1461</v>
      </c>
      <c r="BB280" s="60"/>
      <c r="BC280" s="60" t="str">
        <f t="shared" si="14"/>
        <v>R7 - CASSONE RIBALTABILE POSTERIORE CON SERVOCOMANDO PNEUMATICO E CON GRU PER CARICO MERCE</v>
      </c>
      <c r="BD280" s="157"/>
      <c r="BE280" s="173" t="s">
        <v>1462</v>
      </c>
      <c r="BF280" s="173" t="s">
        <v>868</v>
      </c>
      <c r="BG280" s="173" t="s">
        <v>1463</v>
      </c>
      <c r="BH280" s="173" t="s">
        <v>911</v>
      </c>
      <c r="BI280" s="173" t="s">
        <v>210</v>
      </c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  <c r="CE280" s="157"/>
      <c r="CF280" s="157"/>
      <c r="CG280" s="157"/>
      <c r="CH280" s="157"/>
      <c r="CI280" s="157"/>
      <c r="CJ280" s="157"/>
      <c r="CK280" s="157"/>
      <c r="CL280" s="157"/>
      <c r="CM280" s="157"/>
      <c r="CN280" s="157"/>
      <c r="CO280" s="157"/>
      <c r="CP280" s="157"/>
      <c r="CQ280" s="157"/>
      <c r="CR280" s="157"/>
      <c r="CS280" s="157"/>
      <c r="CT280" s="157"/>
      <c r="CU280" s="157"/>
      <c r="CV280" s="157"/>
      <c r="CW280" s="157"/>
      <c r="CX280" s="157"/>
      <c r="CY280" s="157"/>
      <c r="CZ280" s="157"/>
      <c r="DA280" s="157"/>
      <c r="DB280" s="157"/>
      <c r="DC280" s="157"/>
      <c r="DD280" s="157"/>
      <c r="DE280" s="157"/>
      <c r="DF280" s="157"/>
      <c r="DG280" s="157"/>
      <c r="DH280" s="157"/>
    </row>
    <row r="281" spans="1:112" ht="45" x14ac:dyDescent="0.25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73" t="s">
        <v>1464</v>
      </c>
      <c r="BA281" s="173" t="s">
        <v>1465</v>
      </c>
      <c r="BB281" s="60"/>
      <c r="BC281" s="60" t="str">
        <f t="shared" si="14"/>
        <v>R8 - CASSONE RIBALTABILE LATERALE CON COMANDO MECCANICO E CON GRU PER CARICO MERCE</v>
      </c>
      <c r="BD281" s="157"/>
      <c r="BE281" s="173" t="s">
        <v>1466</v>
      </c>
      <c r="BF281" s="173" t="s">
        <v>868</v>
      </c>
      <c r="BG281" s="173" t="s">
        <v>1467</v>
      </c>
      <c r="BH281" s="173" t="s">
        <v>911</v>
      </c>
      <c r="BI281" s="173" t="s">
        <v>210</v>
      </c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  <c r="CE281" s="157"/>
      <c r="CF281" s="157"/>
      <c r="CG281" s="157"/>
      <c r="CH281" s="157"/>
      <c r="CI281" s="157"/>
      <c r="CJ281" s="157"/>
      <c r="CK281" s="157"/>
      <c r="CL281" s="157"/>
      <c r="CM281" s="157"/>
      <c r="CN281" s="157"/>
      <c r="CO281" s="157"/>
      <c r="CP281" s="157"/>
      <c r="CQ281" s="157"/>
      <c r="CR281" s="157"/>
      <c r="CS281" s="157"/>
      <c r="CT281" s="157"/>
      <c r="CU281" s="157"/>
      <c r="CV281" s="157"/>
      <c r="CW281" s="157"/>
      <c r="CX281" s="157"/>
      <c r="CY281" s="157"/>
      <c r="CZ281" s="157"/>
      <c r="DA281" s="157"/>
      <c r="DB281" s="157"/>
      <c r="DC281" s="157"/>
      <c r="DD281" s="157"/>
      <c r="DE281" s="157"/>
      <c r="DF281" s="157"/>
      <c r="DG281" s="157"/>
      <c r="DH281" s="157"/>
    </row>
    <row r="282" spans="1:112" ht="45" x14ac:dyDescent="0.25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73" t="s">
        <v>1468</v>
      </c>
      <c r="BA282" s="173" t="s">
        <v>1469</v>
      </c>
      <c r="BB282" s="60"/>
      <c r="BC282" s="60" t="str">
        <f t="shared" si="14"/>
        <v>R9 - CASSONE RIBALTABILE LATERALE CON SERVOCOMANDO PNEUMATICO E CON GRU PER CARICO MERCE</v>
      </c>
      <c r="BD282" s="157"/>
      <c r="BE282" s="173" t="s">
        <v>1470</v>
      </c>
      <c r="BF282" s="173" t="s">
        <v>868</v>
      </c>
      <c r="BG282" s="173" t="s">
        <v>1471</v>
      </c>
      <c r="BH282" s="173" t="s">
        <v>911</v>
      </c>
      <c r="BI282" s="173" t="s">
        <v>210</v>
      </c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  <c r="CE282" s="157"/>
      <c r="CF282" s="157"/>
      <c r="CG282" s="157"/>
      <c r="CH282" s="157"/>
      <c r="CI282" s="157"/>
      <c r="CJ282" s="157"/>
      <c r="CK282" s="157"/>
      <c r="CL282" s="157"/>
      <c r="CM282" s="157"/>
      <c r="CN282" s="157"/>
      <c r="CO282" s="157"/>
      <c r="CP282" s="157"/>
      <c r="CQ282" s="157"/>
      <c r="CR282" s="157"/>
      <c r="CS282" s="157"/>
      <c r="CT282" s="157"/>
      <c r="CU282" s="157"/>
      <c r="CV282" s="157"/>
      <c r="CW282" s="157"/>
      <c r="CX282" s="157"/>
      <c r="CY282" s="157"/>
      <c r="CZ282" s="157"/>
      <c r="DA282" s="157"/>
      <c r="DB282" s="157"/>
      <c r="DC282" s="157"/>
      <c r="DD282" s="157"/>
      <c r="DE282" s="157"/>
      <c r="DF282" s="157"/>
      <c r="DG282" s="157"/>
      <c r="DH282" s="157"/>
    </row>
    <row r="283" spans="1:112" ht="45" x14ac:dyDescent="0.25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73" t="s">
        <v>1472</v>
      </c>
      <c r="BA283" s="173" t="s">
        <v>1473</v>
      </c>
      <c r="BB283" s="60"/>
      <c r="BC283" s="60" t="str">
        <f t="shared" ref="BC283:BC346" si="15">CONCATENATE(AZ283," - ",BA283)</f>
        <v>RA - CASSONE RIBALTABILE TRILATERALE CON COMANDO MECCANICO E CON GRU PER CARICO MERCE</v>
      </c>
      <c r="BD283" s="157"/>
      <c r="BE283" s="173" t="s">
        <v>1474</v>
      </c>
      <c r="BF283" s="173" t="s">
        <v>868</v>
      </c>
      <c r="BG283" s="173" t="s">
        <v>1475</v>
      </c>
      <c r="BH283" s="173" t="s">
        <v>928</v>
      </c>
      <c r="BI283" s="173" t="s">
        <v>210</v>
      </c>
      <c r="BJ283" s="157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  <c r="CE283" s="157"/>
      <c r="CF283" s="157"/>
      <c r="CG283" s="157"/>
      <c r="CH283" s="157"/>
      <c r="CI283" s="157"/>
      <c r="CJ283" s="157"/>
      <c r="CK283" s="157"/>
      <c r="CL283" s="157"/>
      <c r="CM283" s="157"/>
      <c r="CN283" s="157"/>
      <c r="CO283" s="157"/>
      <c r="CP283" s="157"/>
      <c r="CQ283" s="157"/>
      <c r="CR283" s="157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  <c r="DF283" s="157"/>
      <c r="DG283" s="157"/>
      <c r="DH283" s="157"/>
    </row>
    <row r="284" spans="1:112" ht="45" x14ac:dyDescent="0.25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73" t="s">
        <v>1476</v>
      </c>
      <c r="BA284" s="173" t="s">
        <v>1477</v>
      </c>
      <c r="BB284" s="60"/>
      <c r="BC284" s="60" t="str">
        <f t="shared" si="15"/>
        <v>RB - CASSONE RIBALTABILE TRILATERALE CON SERVOCOMANDO PNEUMATICO E CON GRU PER CARICO MERCE</v>
      </c>
      <c r="BD284" s="157"/>
      <c r="BE284" s="173" t="s">
        <v>1478</v>
      </c>
      <c r="BF284" s="173" t="s">
        <v>868</v>
      </c>
      <c r="BG284" s="173" t="s">
        <v>1479</v>
      </c>
      <c r="BH284" s="173" t="s">
        <v>928</v>
      </c>
      <c r="BI284" s="173" t="s">
        <v>210</v>
      </c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  <c r="CE284" s="157"/>
      <c r="CF284" s="157"/>
      <c r="CG284" s="157"/>
      <c r="CH284" s="157"/>
      <c r="CI284" s="157"/>
      <c r="CJ284" s="157"/>
      <c r="CK284" s="157"/>
      <c r="CL284" s="157"/>
      <c r="CM284" s="157"/>
      <c r="CN284" s="157"/>
      <c r="CO284" s="157"/>
      <c r="CP284" s="157"/>
      <c r="CQ284" s="157"/>
      <c r="CR284" s="157"/>
      <c r="CS284" s="157"/>
      <c r="CT284" s="157"/>
      <c r="CU284" s="157"/>
      <c r="CV284" s="157"/>
      <c r="CW284" s="157"/>
      <c r="CX284" s="157"/>
      <c r="CY284" s="157"/>
      <c r="CZ284" s="157"/>
      <c r="DA284" s="157"/>
      <c r="DB284" s="157"/>
      <c r="DC284" s="157"/>
      <c r="DD284" s="157"/>
      <c r="DE284" s="157"/>
      <c r="DF284" s="157"/>
      <c r="DG284" s="157"/>
      <c r="DH284" s="157"/>
    </row>
    <row r="285" spans="1:112" x14ac:dyDescent="0.25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73" t="s">
        <v>1480</v>
      </c>
      <c r="BA285" s="173" t="s">
        <v>1481</v>
      </c>
      <c r="BB285" s="60"/>
      <c r="BC285" s="60" t="str">
        <f t="shared" si="15"/>
        <v>RC - CASSONE RIBALTABILE POSTERIORE</v>
      </c>
      <c r="BD285" s="157"/>
      <c r="BE285" s="173" t="s">
        <v>1482</v>
      </c>
      <c r="BF285" s="173" t="s">
        <v>868</v>
      </c>
      <c r="BG285" s="173" t="s">
        <v>1483</v>
      </c>
      <c r="BH285" s="173" t="s">
        <v>928</v>
      </c>
      <c r="BI285" s="173" t="s">
        <v>210</v>
      </c>
      <c r="BJ285" s="157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  <c r="CM285" s="157"/>
      <c r="CN285" s="157"/>
      <c r="CO285" s="157"/>
      <c r="CP285" s="157"/>
      <c r="CQ285" s="157"/>
      <c r="CR285" s="157"/>
      <c r="CS285" s="157"/>
      <c r="CT285" s="157"/>
      <c r="CU285" s="157"/>
      <c r="CV285" s="157"/>
      <c r="CW285" s="157"/>
      <c r="CX285" s="157"/>
      <c r="CY285" s="157"/>
      <c r="CZ285" s="157"/>
      <c r="DA285" s="157"/>
      <c r="DB285" s="157"/>
      <c r="DC285" s="157"/>
      <c r="DD285" s="157"/>
      <c r="DE285" s="157"/>
      <c r="DF285" s="157"/>
      <c r="DG285" s="157"/>
      <c r="DH285" s="157"/>
    </row>
    <row r="286" spans="1:112" x14ac:dyDescent="0.25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73" t="s">
        <v>1484</v>
      </c>
      <c r="BA286" s="173" t="s">
        <v>1485</v>
      </c>
      <c r="BB286" s="60"/>
      <c r="BC286" s="60" t="str">
        <f t="shared" si="15"/>
        <v>RD - CASSONE RIBALTABILE LATERALE</v>
      </c>
      <c r="BD286" s="157"/>
      <c r="BE286" s="173" t="s">
        <v>1486</v>
      </c>
      <c r="BF286" s="173" t="s">
        <v>868</v>
      </c>
      <c r="BG286" s="173" t="s">
        <v>1487</v>
      </c>
      <c r="BH286" s="173" t="s">
        <v>928</v>
      </c>
      <c r="BI286" s="173" t="s">
        <v>210</v>
      </c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  <c r="CM286" s="157"/>
      <c r="CN286" s="157"/>
      <c r="CO286" s="157"/>
      <c r="CP286" s="157"/>
      <c r="CQ286" s="157"/>
      <c r="CR286" s="157"/>
      <c r="CS286" s="157"/>
      <c r="CT286" s="157"/>
      <c r="CU286" s="157"/>
      <c r="CV286" s="157"/>
      <c r="CW286" s="157"/>
      <c r="CX286" s="157"/>
      <c r="CY286" s="157"/>
      <c r="CZ286" s="157"/>
      <c r="DA286" s="157"/>
      <c r="DB286" s="157"/>
      <c r="DC286" s="157"/>
      <c r="DD286" s="157"/>
      <c r="DE286" s="157"/>
      <c r="DF286" s="157"/>
      <c r="DG286" s="157"/>
      <c r="DH286" s="157"/>
    </row>
    <row r="287" spans="1:112" x14ac:dyDescent="0.25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73" t="s">
        <v>1488</v>
      </c>
      <c r="BA287" s="173" t="s">
        <v>1489</v>
      </c>
      <c r="BB287" s="60"/>
      <c r="BC287" s="60" t="str">
        <f t="shared" si="15"/>
        <v>RE - CASSONE RIBALTABILE TRILATERALE</v>
      </c>
      <c r="BD287" s="157"/>
      <c r="BE287" s="173" t="s">
        <v>1490</v>
      </c>
      <c r="BF287" s="173" t="s">
        <v>868</v>
      </c>
      <c r="BG287" s="173" t="s">
        <v>1491</v>
      </c>
      <c r="BH287" s="173" t="s">
        <v>894</v>
      </c>
      <c r="BI287" s="173" t="s">
        <v>210</v>
      </c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  <c r="CM287" s="157"/>
      <c r="CN287" s="157"/>
      <c r="CO287" s="157"/>
      <c r="CP287" s="157"/>
      <c r="CQ287" s="157"/>
      <c r="CR287" s="157"/>
      <c r="CS287" s="157"/>
      <c r="CT287" s="157"/>
      <c r="CU287" s="157"/>
      <c r="CV287" s="157"/>
      <c r="CW287" s="157"/>
      <c r="CX287" s="157"/>
      <c r="CY287" s="157"/>
      <c r="CZ287" s="157"/>
      <c r="DA287" s="157"/>
      <c r="DB287" s="157"/>
      <c r="DC287" s="157"/>
      <c r="DD287" s="157"/>
      <c r="DE287" s="157"/>
      <c r="DF287" s="157"/>
      <c r="DG287" s="157"/>
      <c r="DH287" s="157"/>
    </row>
    <row r="288" spans="1:112" ht="30" x14ac:dyDescent="0.25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73" t="s">
        <v>1492</v>
      </c>
      <c r="BA288" s="173" t="s">
        <v>1493</v>
      </c>
      <c r="BB288" s="60"/>
      <c r="BC288" s="60" t="str">
        <f t="shared" si="15"/>
        <v>RF - CASSONE RIBALTABILE POSTERIORE CON CABINA ALLUNGATA</v>
      </c>
      <c r="BD288" s="157"/>
      <c r="BE288" s="173" t="s">
        <v>1494</v>
      </c>
      <c r="BF288" s="173" t="s">
        <v>868</v>
      </c>
      <c r="BG288" s="173" t="s">
        <v>1495</v>
      </c>
      <c r="BH288" s="173" t="s">
        <v>894</v>
      </c>
      <c r="BI288" s="173" t="s">
        <v>210</v>
      </c>
      <c r="BJ288" s="157"/>
      <c r="BK288" s="157"/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  <c r="CE288" s="157"/>
      <c r="CF288" s="157"/>
      <c r="CG288" s="157"/>
      <c r="CH288" s="157"/>
      <c r="CI288" s="157"/>
      <c r="CJ288" s="157"/>
      <c r="CK288" s="157"/>
      <c r="CL288" s="157"/>
      <c r="CM288" s="157"/>
      <c r="CN288" s="157"/>
      <c r="CO288" s="157"/>
      <c r="CP288" s="157"/>
      <c r="CQ288" s="157"/>
      <c r="CR288" s="157"/>
      <c r="CS288" s="157"/>
      <c r="CT288" s="157"/>
      <c r="CU288" s="157"/>
      <c r="CV288" s="157"/>
      <c r="CW288" s="157"/>
      <c r="CX288" s="157"/>
      <c r="CY288" s="157"/>
      <c r="CZ288" s="157"/>
      <c r="DA288" s="157"/>
      <c r="DB288" s="157"/>
      <c r="DC288" s="157"/>
      <c r="DD288" s="157"/>
      <c r="DE288" s="157"/>
      <c r="DF288" s="157"/>
      <c r="DG288" s="157"/>
      <c r="DH288" s="157"/>
    </row>
    <row r="289" spans="1:112" ht="30" x14ac:dyDescent="0.25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73" t="s">
        <v>1496</v>
      </c>
      <c r="BA289" s="173" t="s">
        <v>1497</v>
      </c>
      <c r="BB289" s="60"/>
      <c r="BC289" s="60" t="str">
        <f t="shared" si="15"/>
        <v>RG - CASSONE RIBALTABILE POSTERIORE CON GRU DIETRO LA CABINA</v>
      </c>
      <c r="BD289" s="157"/>
      <c r="BE289" s="173" t="s">
        <v>1498</v>
      </c>
      <c r="BF289" s="173" t="s">
        <v>868</v>
      </c>
      <c r="BG289" s="173" t="s">
        <v>1499</v>
      </c>
      <c r="BH289" s="173" t="s">
        <v>894</v>
      </c>
      <c r="BI289" s="173" t="s">
        <v>210</v>
      </c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  <c r="CE289" s="157"/>
      <c r="CF289" s="157"/>
      <c r="CG289" s="157"/>
      <c r="CH289" s="157"/>
      <c r="CI289" s="157"/>
      <c r="CJ289" s="157"/>
      <c r="CK289" s="157"/>
      <c r="CL289" s="157"/>
      <c r="CM289" s="157"/>
      <c r="CN289" s="157"/>
      <c r="CO289" s="157"/>
      <c r="CP289" s="157"/>
      <c r="CQ289" s="157"/>
      <c r="CR289" s="157"/>
      <c r="CS289" s="157"/>
      <c r="CT289" s="157"/>
      <c r="CU289" s="157"/>
      <c r="CV289" s="157"/>
      <c r="CW289" s="157"/>
      <c r="CX289" s="157"/>
      <c r="CY289" s="157"/>
      <c r="CZ289" s="157"/>
      <c r="DA289" s="157"/>
      <c r="DB289" s="157"/>
      <c r="DC289" s="157"/>
      <c r="DD289" s="157"/>
      <c r="DE289" s="157"/>
      <c r="DF289" s="157"/>
      <c r="DG289" s="157"/>
      <c r="DH289" s="157"/>
    </row>
    <row r="290" spans="1:112" ht="30" x14ac:dyDescent="0.25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73" t="s">
        <v>860</v>
      </c>
      <c r="BA290" s="173" t="s">
        <v>1500</v>
      </c>
      <c r="BB290" s="60"/>
      <c r="BC290" s="60" t="str">
        <f t="shared" si="15"/>
        <v>RH - CASSONE RIBALTABILE LATERALE CON GRU DIETRO LA CABINA</v>
      </c>
      <c r="BD290" s="157"/>
      <c r="BE290" s="173" t="s">
        <v>1501</v>
      </c>
      <c r="BF290" s="173" t="s">
        <v>868</v>
      </c>
      <c r="BG290" s="173" t="s">
        <v>1502</v>
      </c>
      <c r="BH290" s="173" t="s">
        <v>894</v>
      </c>
      <c r="BI290" s="173" t="s">
        <v>210</v>
      </c>
      <c r="BJ290" s="157"/>
      <c r="BK290" s="157"/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  <c r="CE290" s="157"/>
      <c r="CF290" s="157"/>
      <c r="CG290" s="157"/>
      <c r="CH290" s="157"/>
      <c r="CI290" s="157"/>
      <c r="CJ290" s="157"/>
      <c r="CK290" s="157"/>
      <c r="CL290" s="157"/>
      <c r="CM290" s="157"/>
      <c r="CN290" s="157"/>
      <c r="CO290" s="157"/>
      <c r="CP290" s="157"/>
      <c r="CQ290" s="157"/>
      <c r="CR290" s="157"/>
      <c r="CS290" s="157"/>
      <c r="CT290" s="157"/>
      <c r="CU290" s="157"/>
      <c r="CV290" s="157"/>
      <c r="CW290" s="157"/>
      <c r="CX290" s="157"/>
      <c r="CY290" s="157"/>
      <c r="CZ290" s="157"/>
      <c r="DA290" s="157"/>
      <c r="DB290" s="157"/>
      <c r="DC290" s="157"/>
      <c r="DD290" s="157"/>
      <c r="DE290" s="157"/>
      <c r="DF290" s="157"/>
      <c r="DG290" s="157"/>
      <c r="DH290" s="157"/>
    </row>
    <row r="291" spans="1:112" ht="30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73" t="s">
        <v>1503</v>
      </c>
      <c r="BA291" s="173" t="s">
        <v>1504</v>
      </c>
      <c r="BB291" s="60"/>
      <c r="BC291" s="60" t="str">
        <f t="shared" si="15"/>
        <v>RJ - CASSONE RIBALTABILE TRILATERALE CON CABINA ALLUNGATA</v>
      </c>
      <c r="BD291" s="157"/>
      <c r="BE291" s="173" t="s">
        <v>1505</v>
      </c>
      <c r="BF291" s="173" t="s">
        <v>868</v>
      </c>
      <c r="BG291" s="173" t="s">
        <v>1506</v>
      </c>
      <c r="BH291" s="173" t="s">
        <v>1036</v>
      </c>
      <c r="BI291" s="173" t="s">
        <v>210</v>
      </c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  <c r="CE291" s="157"/>
      <c r="CF291" s="157"/>
      <c r="CG291" s="157"/>
      <c r="CH291" s="157"/>
      <c r="CI291" s="157"/>
      <c r="CJ291" s="157"/>
      <c r="CK291" s="157"/>
      <c r="CL291" s="157"/>
      <c r="CM291" s="157"/>
      <c r="CN291" s="157"/>
      <c r="CO291" s="157"/>
      <c r="CP291" s="157"/>
      <c r="CQ291" s="157"/>
      <c r="CR291" s="157"/>
      <c r="CS291" s="157"/>
      <c r="CT291" s="157"/>
      <c r="CU291" s="157"/>
      <c r="CV291" s="157"/>
      <c r="CW291" s="157"/>
      <c r="CX291" s="157"/>
      <c r="CY291" s="157"/>
      <c r="CZ291" s="157"/>
      <c r="DA291" s="157"/>
      <c r="DB291" s="157"/>
      <c r="DC291" s="157"/>
      <c r="DD291" s="157"/>
      <c r="DE291" s="157"/>
      <c r="DF291" s="157"/>
      <c r="DG291" s="157"/>
      <c r="DH291" s="157"/>
    </row>
    <row r="292" spans="1:112" ht="30" x14ac:dyDescent="0.25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73" t="s">
        <v>1507</v>
      </c>
      <c r="BA292" s="173" t="s">
        <v>1508</v>
      </c>
      <c r="BB292" s="60"/>
      <c r="BC292" s="60" t="str">
        <f t="shared" si="15"/>
        <v>RK - CASSONE RIBALTABILE LATERALE CON CABINA ALLUNGATA</v>
      </c>
      <c r="BD292" s="157"/>
      <c r="BE292" s="173" t="s">
        <v>1509</v>
      </c>
      <c r="BF292" s="173" t="s">
        <v>868</v>
      </c>
      <c r="BG292" s="173" t="s">
        <v>1510</v>
      </c>
      <c r="BH292" s="173" t="s">
        <v>1036</v>
      </c>
      <c r="BI292" s="173" t="s">
        <v>210</v>
      </c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  <c r="CE292" s="157"/>
      <c r="CF292" s="157"/>
      <c r="CG292" s="157"/>
      <c r="CH292" s="157"/>
      <c r="CI292" s="157"/>
      <c r="CJ292" s="157"/>
      <c r="CK292" s="157"/>
      <c r="CL292" s="157"/>
      <c r="CM292" s="157"/>
      <c r="CN292" s="157"/>
      <c r="CO292" s="157"/>
      <c r="CP292" s="157"/>
      <c r="CQ292" s="157"/>
      <c r="CR292" s="157"/>
      <c r="CS292" s="157"/>
      <c r="CT292" s="157"/>
      <c r="CU292" s="157"/>
      <c r="CV292" s="157"/>
      <c r="CW292" s="157"/>
      <c r="CX292" s="157"/>
      <c r="CY292" s="157"/>
      <c r="CZ292" s="157"/>
      <c r="DA292" s="157"/>
      <c r="DB292" s="157"/>
      <c r="DC292" s="157"/>
      <c r="DD292" s="157"/>
      <c r="DE292" s="157"/>
      <c r="DF292" s="157"/>
      <c r="DG292" s="157"/>
      <c r="DH292" s="157"/>
    </row>
    <row r="293" spans="1:112" ht="30" x14ac:dyDescent="0.25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73" t="s">
        <v>1511</v>
      </c>
      <c r="BA293" s="173" t="s">
        <v>1512</v>
      </c>
      <c r="BB293" s="60"/>
      <c r="BC293" s="60" t="str">
        <f t="shared" si="15"/>
        <v>RL - CASSONE RIBALTABILE TRILATERALE CON GRU DIETRO LA CABINA</v>
      </c>
      <c r="BD293" s="157"/>
      <c r="BE293" s="173" t="s">
        <v>1513</v>
      </c>
      <c r="BF293" s="173" t="s">
        <v>868</v>
      </c>
      <c r="BG293" s="173" t="s">
        <v>1514</v>
      </c>
      <c r="BH293" s="173" t="s">
        <v>1036</v>
      </c>
      <c r="BI293" s="173" t="s">
        <v>210</v>
      </c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  <c r="CE293" s="157"/>
      <c r="CF293" s="157"/>
      <c r="CG293" s="157"/>
      <c r="CH293" s="157"/>
      <c r="CI293" s="157"/>
      <c r="CJ293" s="157"/>
      <c r="CK293" s="157"/>
      <c r="CL293" s="157"/>
      <c r="CM293" s="157"/>
      <c r="CN293" s="157"/>
      <c r="CO293" s="157"/>
      <c r="CP293" s="157"/>
      <c r="CQ293" s="157"/>
      <c r="CR293" s="157"/>
      <c r="CS293" s="157"/>
      <c r="CT293" s="157"/>
      <c r="CU293" s="157"/>
      <c r="CV293" s="157"/>
      <c r="CW293" s="157"/>
      <c r="CX293" s="157"/>
      <c r="CY293" s="157"/>
      <c r="CZ293" s="157"/>
      <c r="DA293" s="157"/>
      <c r="DB293" s="157"/>
      <c r="DC293" s="157"/>
      <c r="DD293" s="157"/>
      <c r="DE293" s="157"/>
      <c r="DF293" s="157"/>
      <c r="DG293" s="157"/>
      <c r="DH293" s="157"/>
    </row>
    <row r="294" spans="1:112" x14ac:dyDescent="0.25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73" t="s">
        <v>1515</v>
      </c>
      <c r="BA294" s="173" t="s">
        <v>300</v>
      </c>
      <c r="BB294" s="60"/>
      <c r="BC294" s="60" t="str">
        <f t="shared" si="15"/>
        <v>RM - CASSONE RIBALTABILE</v>
      </c>
      <c r="BD294" s="157"/>
      <c r="BE294" s="173" t="s">
        <v>1516</v>
      </c>
      <c r="BF294" s="173" t="s">
        <v>868</v>
      </c>
      <c r="BG294" s="173" t="s">
        <v>1517</v>
      </c>
      <c r="BH294" s="173" t="s">
        <v>1036</v>
      </c>
      <c r="BI294" s="173" t="s">
        <v>210</v>
      </c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  <c r="CE294" s="157"/>
      <c r="CF294" s="157"/>
      <c r="CG294" s="157"/>
      <c r="CH294" s="157"/>
      <c r="CI294" s="157"/>
      <c r="CJ294" s="157"/>
      <c r="CK294" s="157"/>
      <c r="CL294" s="157"/>
      <c r="CM294" s="157"/>
      <c r="CN294" s="157"/>
      <c r="CO294" s="157"/>
      <c r="CP294" s="157"/>
      <c r="CQ294" s="157"/>
      <c r="CR294" s="157"/>
      <c r="CS294" s="157"/>
      <c r="CT294" s="157"/>
      <c r="CU294" s="157"/>
      <c r="CV294" s="157"/>
      <c r="CW294" s="157"/>
      <c r="CX294" s="157"/>
      <c r="CY294" s="157"/>
      <c r="CZ294" s="157"/>
      <c r="DA294" s="157"/>
      <c r="DB294" s="157"/>
      <c r="DC294" s="157"/>
      <c r="DD294" s="157"/>
      <c r="DE294" s="157"/>
      <c r="DF294" s="157"/>
      <c r="DG294" s="157"/>
      <c r="DH294" s="157"/>
    </row>
    <row r="295" spans="1:112" ht="30" x14ac:dyDescent="0.25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73" t="s">
        <v>1518</v>
      </c>
      <c r="BA295" s="173" t="s">
        <v>1519</v>
      </c>
      <c r="BB295" s="60"/>
      <c r="BC295" s="60" t="str">
        <f t="shared" si="15"/>
        <v>RN - CASSONE RIBALTABILE POSTERIORE RINFORZATO</v>
      </c>
      <c r="BD295" s="157"/>
      <c r="BE295" s="173" t="s">
        <v>1520</v>
      </c>
      <c r="BF295" s="173" t="s">
        <v>868</v>
      </c>
      <c r="BG295" s="173" t="s">
        <v>1521</v>
      </c>
      <c r="BH295" s="173" t="s">
        <v>1036</v>
      </c>
      <c r="BI295" s="173" t="s">
        <v>210</v>
      </c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  <c r="CE295" s="157"/>
      <c r="CF295" s="157"/>
      <c r="CG295" s="157"/>
      <c r="CH295" s="157"/>
      <c r="CI295" s="157"/>
      <c r="CJ295" s="157"/>
      <c r="CK295" s="157"/>
      <c r="CL295" s="157"/>
      <c r="CM295" s="157"/>
      <c r="CN295" s="157"/>
      <c r="CO295" s="157"/>
      <c r="CP295" s="157"/>
      <c r="CQ295" s="157"/>
      <c r="CR295" s="157"/>
      <c r="CS295" s="157"/>
      <c r="CT295" s="157"/>
      <c r="CU295" s="157"/>
      <c r="CV295" s="157"/>
      <c r="CW295" s="157"/>
      <c r="CX295" s="157"/>
      <c r="CY295" s="157"/>
      <c r="CZ295" s="157"/>
      <c r="DA295" s="157"/>
      <c r="DB295" s="157"/>
      <c r="DC295" s="157"/>
      <c r="DD295" s="157"/>
      <c r="DE295" s="157"/>
      <c r="DF295" s="157"/>
      <c r="DG295" s="157"/>
      <c r="DH295" s="157"/>
    </row>
    <row r="296" spans="1:112" ht="30" x14ac:dyDescent="0.25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73" t="s">
        <v>1522</v>
      </c>
      <c r="BA296" s="173" t="s">
        <v>1523</v>
      </c>
      <c r="BB296" s="60"/>
      <c r="BC296" s="60" t="str">
        <f t="shared" si="15"/>
        <v>RP - CASSONE RIBALTABILE LATERALE RINFORZATO</v>
      </c>
      <c r="BD296" s="157"/>
      <c r="BE296" s="173" t="s">
        <v>1524</v>
      </c>
      <c r="BF296" s="173" t="s">
        <v>868</v>
      </c>
      <c r="BG296" s="173" t="s">
        <v>1525</v>
      </c>
      <c r="BH296" s="173" t="s">
        <v>1036</v>
      </c>
      <c r="BI296" s="173" t="s">
        <v>210</v>
      </c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  <c r="CE296" s="157"/>
      <c r="CF296" s="157"/>
      <c r="CG296" s="157"/>
      <c r="CH296" s="157"/>
      <c r="CI296" s="157"/>
      <c r="CJ296" s="157"/>
      <c r="CK296" s="157"/>
      <c r="CL296" s="157"/>
      <c r="CM296" s="157"/>
      <c r="CN296" s="157"/>
      <c r="CO296" s="157"/>
      <c r="CP296" s="157"/>
      <c r="CQ296" s="157"/>
      <c r="CR296" s="157"/>
      <c r="CS296" s="157"/>
      <c r="CT296" s="157"/>
      <c r="CU296" s="157"/>
      <c r="CV296" s="157"/>
      <c r="CW296" s="157"/>
      <c r="CX296" s="157"/>
      <c r="CY296" s="157"/>
      <c r="CZ296" s="157"/>
      <c r="DA296" s="157"/>
      <c r="DB296" s="157"/>
      <c r="DC296" s="157"/>
      <c r="DD296" s="157"/>
      <c r="DE296" s="157"/>
      <c r="DF296" s="157"/>
      <c r="DG296" s="157"/>
      <c r="DH296" s="157"/>
    </row>
    <row r="297" spans="1:112" ht="30" x14ac:dyDescent="0.25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73" t="s">
        <v>1526</v>
      </c>
      <c r="BA297" s="173" t="s">
        <v>1527</v>
      </c>
      <c r="BB297" s="60"/>
      <c r="BC297" s="60" t="str">
        <f t="shared" si="15"/>
        <v>RQ - CASSONE RIBALTABILE TRILATERALE RINFORZATO</v>
      </c>
      <c r="BD297" s="157"/>
      <c r="BE297" s="173" t="s">
        <v>1528</v>
      </c>
      <c r="BF297" s="173" t="s">
        <v>868</v>
      </c>
      <c r="BG297" s="173" t="s">
        <v>1529</v>
      </c>
      <c r="BH297" s="173" t="s">
        <v>1036</v>
      </c>
      <c r="BI297" s="173" t="s">
        <v>210</v>
      </c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  <c r="CE297" s="157"/>
      <c r="CF297" s="157"/>
      <c r="CG297" s="157"/>
      <c r="CH297" s="157"/>
      <c r="CI297" s="157"/>
      <c r="CJ297" s="157"/>
      <c r="CK297" s="157"/>
      <c r="CL297" s="157"/>
      <c r="CM297" s="157"/>
      <c r="CN297" s="157"/>
      <c r="CO297" s="157"/>
      <c r="CP297" s="157"/>
      <c r="CQ297" s="157"/>
      <c r="CR297" s="157"/>
      <c r="CS297" s="157"/>
      <c r="CT297" s="157"/>
      <c r="CU297" s="157"/>
      <c r="CV297" s="157"/>
      <c r="CW297" s="157"/>
      <c r="CX297" s="157"/>
      <c r="CY297" s="157"/>
      <c r="CZ297" s="157"/>
      <c r="DA297" s="157"/>
      <c r="DB297" s="157"/>
      <c r="DC297" s="157"/>
      <c r="DD297" s="157"/>
      <c r="DE297" s="157"/>
      <c r="DF297" s="157"/>
      <c r="DG297" s="157"/>
      <c r="DH297" s="157"/>
    </row>
    <row r="298" spans="1:112" x14ac:dyDescent="0.25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73" t="s">
        <v>1530</v>
      </c>
      <c r="BA298" s="173" t="s">
        <v>1531</v>
      </c>
      <c r="BB298" s="60"/>
      <c r="BC298" s="60" t="str">
        <f t="shared" si="15"/>
        <v>RR - CASSONE RIBALTABILE RINFORZATO</v>
      </c>
      <c r="BD298" s="157"/>
      <c r="BE298" s="173" t="s">
        <v>1532</v>
      </c>
      <c r="BF298" s="173" t="s">
        <v>868</v>
      </c>
      <c r="BG298" s="173" t="s">
        <v>1533</v>
      </c>
      <c r="BH298" s="173" t="s">
        <v>1036</v>
      </c>
      <c r="BI298" s="173" t="s">
        <v>210</v>
      </c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  <c r="CE298" s="157"/>
      <c r="CF298" s="157"/>
      <c r="CG298" s="157"/>
      <c r="CH298" s="157"/>
      <c r="CI298" s="157"/>
      <c r="CJ298" s="157"/>
      <c r="CK298" s="157"/>
      <c r="CL298" s="157"/>
      <c r="CM298" s="157"/>
      <c r="CN298" s="157"/>
      <c r="CO298" s="157"/>
      <c r="CP298" s="157"/>
      <c r="CQ298" s="157"/>
      <c r="CR298" s="157"/>
      <c r="CS298" s="157"/>
      <c r="CT298" s="157"/>
      <c r="CU298" s="157"/>
      <c r="CV298" s="157"/>
      <c r="CW298" s="157"/>
      <c r="CX298" s="157"/>
      <c r="CY298" s="157"/>
      <c r="CZ298" s="157"/>
      <c r="DA298" s="157"/>
      <c r="DB298" s="157"/>
      <c r="DC298" s="157"/>
      <c r="DD298" s="157"/>
      <c r="DE298" s="157"/>
      <c r="DF298" s="157"/>
      <c r="DG298" s="157"/>
      <c r="DH298" s="157"/>
    </row>
    <row r="299" spans="1:112" ht="30" x14ac:dyDescent="0.25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73" t="s">
        <v>1534</v>
      </c>
      <c r="BA299" s="173" t="s">
        <v>1535</v>
      </c>
      <c r="BB299" s="60"/>
      <c r="BC299" s="60" t="str">
        <f t="shared" si="15"/>
        <v>RS - CASSONE RIBALTABILE CON GRU PER CARICO DELLA MERCE</v>
      </c>
      <c r="BD299" s="157"/>
      <c r="BE299" s="173" t="s">
        <v>1536</v>
      </c>
      <c r="BF299" s="173" t="s">
        <v>868</v>
      </c>
      <c r="BG299" s="173" t="s">
        <v>1537</v>
      </c>
      <c r="BH299" s="173" t="s">
        <v>1036</v>
      </c>
      <c r="BI299" s="173" t="s">
        <v>210</v>
      </c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  <c r="CE299" s="157"/>
      <c r="CF299" s="157"/>
      <c r="CG299" s="157"/>
      <c r="CH299" s="157"/>
      <c r="CI299" s="157"/>
      <c r="CJ299" s="157"/>
      <c r="CK299" s="157"/>
      <c r="CL299" s="157"/>
      <c r="CM299" s="157"/>
      <c r="CN299" s="157"/>
      <c r="CO299" s="157"/>
      <c r="CP299" s="157"/>
      <c r="CQ299" s="157"/>
      <c r="CR299" s="157"/>
      <c r="CS299" s="157"/>
      <c r="CT299" s="157"/>
      <c r="CU299" s="157"/>
      <c r="CV299" s="157"/>
      <c r="CW299" s="157"/>
      <c r="CX299" s="157"/>
      <c r="CY299" s="157"/>
      <c r="CZ299" s="157"/>
      <c r="DA299" s="157"/>
      <c r="DB299" s="157"/>
      <c r="DC299" s="157"/>
      <c r="DD299" s="157"/>
      <c r="DE299" s="157"/>
      <c r="DF299" s="157"/>
      <c r="DG299" s="157"/>
      <c r="DH299" s="157"/>
    </row>
    <row r="300" spans="1:112" ht="30" x14ac:dyDescent="0.25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73" t="s">
        <v>354</v>
      </c>
      <c r="BA300" s="173" t="s">
        <v>1538</v>
      </c>
      <c r="BB300" s="60"/>
      <c r="BC300" s="60" t="str">
        <f t="shared" si="15"/>
        <v>RT - CASSONE RIBALTABILE TRILATERALE RINFORZATO TIPO CAVA</v>
      </c>
      <c r="BD300" s="157"/>
      <c r="BE300" s="173" t="s">
        <v>1539</v>
      </c>
      <c r="BF300" s="173" t="s">
        <v>868</v>
      </c>
      <c r="BG300" s="173" t="s">
        <v>1540</v>
      </c>
      <c r="BH300" s="173" t="s">
        <v>1036</v>
      </c>
      <c r="BI300" s="173" t="s">
        <v>210</v>
      </c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  <c r="CE300" s="157"/>
      <c r="CF300" s="157"/>
      <c r="CG300" s="157"/>
      <c r="CH300" s="157"/>
      <c r="CI300" s="157"/>
      <c r="CJ300" s="157"/>
      <c r="CK300" s="157"/>
      <c r="CL300" s="157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  <c r="DF300" s="157"/>
      <c r="DG300" s="157"/>
      <c r="DH300" s="157"/>
    </row>
    <row r="301" spans="1:112" ht="30" x14ac:dyDescent="0.25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73" t="s">
        <v>1541</v>
      </c>
      <c r="BA301" s="173" t="s">
        <v>1542</v>
      </c>
      <c r="BB301" s="60"/>
      <c r="BC301" s="60" t="str">
        <f t="shared" si="15"/>
        <v>S0 - ATTREZZATURA PER TRASPORTO SPECIFICO DI -1- (VEDERE ANNOTAZIONI)</v>
      </c>
      <c r="BD301" s="157"/>
      <c r="BE301" s="173" t="s">
        <v>1543</v>
      </c>
      <c r="BF301" s="173" t="s">
        <v>868</v>
      </c>
      <c r="BG301" s="173" t="s">
        <v>1544</v>
      </c>
      <c r="BH301" s="173" t="s">
        <v>928</v>
      </c>
      <c r="BI301" s="173" t="s">
        <v>210</v>
      </c>
      <c r="BJ301" s="157"/>
      <c r="BK301" s="157"/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  <c r="CE301" s="157"/>
      <c r="CF301" s="157"/>
      <c r="CG301" s="157"/>
      <c r="CH301" s="157"/>
      <c r="CI301" s="157"/>
      <c r="CJ301" s="157"/>
      <c r="CK301" s="157"/>
      <c r="CL301" s="157"/>
      <c r="CM301" s="157"/>
      <c r="CN301" s="157"/>
      <c r="CO301" s="157"/>
      <c r="CP301" s="157"/>
      <c r="CQ301" s="157"/>
      <c r="CR301" s="157"/>
      <c r="CS301" s="157"/>
      <c r="CT301" s="157"/>
      <c r="CU301" s="157"/>
      <c r="CV301" s="157"/>
      <c r="CW301" s="157"/>
      <c r="CX301" s="157"/>
      <c r="CY301" s="157"/>
      <c r="CZ301" s="157"/>
      <c r="DA301" s="157"/>
      <c r="DB301" s="157"/>
      <c r="DC301" s="157"/>
      <c r="DD301" s="157"/>
      <c r="DE301" s="157"/>
      <c r="DF301" s="157"/>
      <c r="DG301" s="157"/>
      <c r="DH301" s="157"/>
    </row>
    <row r="302" spans="1:112" ht="45" x14ac:dyDescent="0.25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73" t="s">
        <v>1545</v>
      </c>
      <c r="BA302" s="173" t="s">
        <v>1546</v>
      </c>
      <c r="BB302" s="60"/>
      <c r="BC302" s="60" t="str">
        <f t="shared" si="15"/>
        <v>S1 - CASSONE PER TRASPORTO BIDONI GPL VERTICALI UN SOLO STRATO (ADR.CLASSE ID ORD 7-18)</v>
      </c>
      <c r="BD302" s="157"/>
      <c r="BE302" s="173" t="s">
        <v>1547</v>
      </c>
      <c r="BF302" s="173" t="s">
        <v>868</v>
      </c>
      <c r="BG302" s="173" t="s">
        <v>1548</v>
      </c>
      <c r="BH302" s="173" t="s">
        <v>928</v>
      </c>
      <c r="BI302" s="173" t="s">
        <v>210</v>
      </c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  <c r="CE302" s="157"/>
      <c r="CF302" s="157"/>
      <c r="CG302" s="157"/>
      <c r="CH302" s="157"/>
      <c r="CI302" s="157"/>
      <c r="CJ302" s="157"/>
      <c r="CK302" s="157"/>
      <c r="CL302" s="157"/>
      <c r="CM302" s="157"/>
      <c r="CN302" s="157"/>
      <c r="CO302" s="157"/>
      <c r="CP302" s="157"/>
      <c r="CQ302" s="157"/>
      <c r="CR302" s="157"/>
      <c r="CS302" s="157"/>
      <c r="CT302" s="157"/>
      <c r="CU302" s="157"/>
      <c r="CV302" s="157"/>
      <c r="CW302" s="157"/>
      <c r="CX302" s="157"/>
      <c r="CY302" s="157"/>
      <c r="CZ302" s="157"/>
      <c r="DA302" s="157"/>
      <c r="DB302" s="157"/>
      <c r="DC302" s="157"/>
      <c r="DD302" s="157"/>
      <c r="DE302" s="157"/>
      <c r="DF302" s="157"/>
      <c r="DG302" s="157"/>
      <c r="DH302" s="157"/>
    </row>
    <row r="303" spans="1:112" ht="45" x14ac:dyDescent="0.25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73" t="s">
        <v>1018</v>
      </c>
      <c r="BA303" s="173" t="s">
        <v>1549</v>
      </c>
      <c r="BB303" s="60"/>
      <c r="BC303" s="60" t="str">
        <f t="shared" si="15"/>
        <v>S2 - CASSONE PER TRASPORTO PETROLI PER RISCALD.IN IDONEI FUSTI (ADR.CLASSE IIIA ORD 3-4)</v>
      </c>
      <c r="BD303" s="157"/>
      <c r="BE303" s="173" t="s">
        <v>1550</v>
      </c>
      <c r="BF303" s="173" t="s">
        <v>868</v>
      </c>
      <c r="BG303" s="173" t="s">
        <v>1551</v>
      </c>
      <c r="BH303" s="173" t="s">
        <v>928</v>
      </c>
      <c r="BI303" s="173" t="s">
        <v>210</v>
      </c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  <c r="CE303" s="157"/>
      <c r="CF303" s="157"/>
      <c r="CG303" s="157"/>
      <c r="CH303" s="157"/>
      <c r="CI303" s="157"/>
      <c r="CJ303" s="157"/>
      <c r="CK303" s="157"/>
      <c r="CL303" s="157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  <c r="DF303" s="157"/>
      <c r="DG303" s="157"/>
      <c r="DH303" s="157"/>
    </row>
    <row r="304" spans="1:112" ht="30" x14ac:dyDescent="0.25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73" t="s">
        <v>1552</v>
      </c>
      <c r="BA304" s="173" t="s">
        <v>1553</v>
      </c>
      <c r="BB304" s="60"/>
      <c r="BC304" s="60" t="str">
        <f t="shared" si="15"/>
        <v>S3 - CASSONE ATTREZZATO CON CAVALLETTI PER TRASPORTO DI ELEMENTI PREFABBRICATI</v>
      </c>
      <c r="BD304" s="157"/>
      <c r="BE304" s="173" t="s">
        <v>1554</v>
      </c>
      <c r="BF304" s="173" t="s">
        <v>868</v>
      </c>
      <c r="BG304" s="173" t="s">
        <v>1555</v>
      </c>
      <c r="BH304" s="173" t="s">
        <v>928</v>
      </c>
      <c r="BI304" s="173" t="s">
        <v>210</v>
      </c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  <c r="CE304" s="157"/>
      <c r="CF304" s="157"/>
      <c r="CG304" s="157"/>
      <c r="CH304" s="157"/>
      <c r="CI304" s="157"/>
      <c r="CJ304" s="157"/>
      <c r="CK304" s="157"/>
      <c r="CL304" s="157"/>
      <c r="CM304" s="157"/>
      <c r="CN304" s="157"/>
      <c r="CO304" s="157"/>
      <c r="CP304" s="157"/>
      <c r="CQ304" s="157"/>
      <c r="CR304" s="157"/>
      <c r="CS304" s="157"/>
      <c r="CT304" s="157"/>
      <c r="CU304" s="157"/>
      <c r="CV304" s="157"/>
      <c r="CW304" s="157"/>
      <c r="CX304" s="157"/>
      <c r="CY304" s="157"/>
      <c r="CZ304" s="157"/>
      <c r="DA304" s="157"/>
      <c r="DB304" s="157"/>
      <c r="DC304" s="157"/>
      <c r="DD304" s="157"/>
      <c r="DE304" s="157"/>
      <c r="DF304" s="157"/>
      <c r="DG304" s="157"/>
      <c r="DH304" s="157"/>
    </row>
    <row r="305" spans="1:112" ht="30" x14ac:dyDescent="0.25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73" t="s">
        <v>1556</v>
      </c>
      <c r="BA305" s="173" t="s">
        <v>1557</v>
      </c>
      <c r="BB305" s="60"/>
      <c r="BC305" s="60" t="str">
        <f t="shared" si="15"/>
        <v>S4 - CASSONE ATTREZZATO CON CAVALLETTI PER TRASPORTO DI LASTRE DI MARMO O VETRO</v>
      </c>
      <c r="BD305" s="157"/>
      <c r="BE305" s="173" t="s">
        <v>1558</v>
      </c>
      <c r="BF305" s="173" t="s">
        <v>868</v>
      </c>
      <c r="BG305" s="173" t="s">
        <v>1559</v>
      </c>
      <c r="BH305" s="173" t="s">
        <v>928</v>
      </c>
      <c r="BI305" s="173" t="s">
        <v>210</v>
      </c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  <c r="CE305" s="157"/>
      <c r="CF305" s="157"/>
      <c r="CG305" s="157"/>
      <c r="CH305" s="157"/>
      <c r="CI305" s="157"/>
      <c r="CJ305" s="157"/>
      <c r="CK305" s="157"/>
      <c r="CL305" s="157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  <c r="DF305" s="157"/>
      <c r="DG305" s="157"/>
      <c r="DH305" s="157"/>
    </row>
    <row r="306" spans="1:112" ht="30" x14ac:dyDescent="0.25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73" t="s">
        <v>1458</v>
      </c>
      <c r="BA306" s="173" t="s">
        <v>1560</v>
      </c>
      <c r="BB306" s="60"/>
      <c r="BC306" s="60" t="str">
        <f t="shared" si="15"/>
        <v>S5 - CASSONE ATTREZZATO CON CAVALLETTI PER TRASPORTO DI CARTA O CARTONI</v>
      </c>
      <c r="BD306" s="157"/>
      <c r="BE306" s="173" t="s">
        <v>1561</v>
      </c>
      <c r="BF306" s="173" t="s">
        <v>868</v>
      </c>
      <c r="BG306" s="173" t="s">
        <v>1562</v>
      </c>
      <c r="BH306" s="173" t="s">
        <v>928</v>
      </c>
      <c r="BI306" s="173" t="s">
        <v>210</v>
      </c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  <c r="CE306" s="157"/>
      <c r="CF306" s="157"/>
      <c r="CG306" s="157"/>
      <c r="CH306" s="157"/>
      <c r="CI306" s="157"/>
      <c r="CJ306" s="157"/>
      <c r="CK306" s="157"/>
      <c r="CL306" s="157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  <c r="DF306" s="157"/>
      <c r="DG306" s="157"/>
      <c r="DH306" s="157"/>
    </row>
    <row r="307" spans="1:112" ht="30" x14ac:dyDescent="0.25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73" t="s">
        <v>1563</v>
      </c>
      <c r="BA307" s="173" t="s">
        <v>1564</v>
      </c>
      <c r="BB307" s="60"/>
      <c r="BC307" s="60" t="str">
        <f t="shared" si="15"/>
        <v>S6 - CASSONE ATTREZZATO CON RULLI PER TRASPORTO PALLETS D'AEREO</v>
      </c>
      <c r="BD307" s="157"/>
      <c r="BE307" s="173" t="s">
        <v>1565</v>
      </c>
      <c r="BF307" s="173" t="s">
        <v>868</v>
      </c>
      <c r="BG307" s="173" t="s">
        <v>1566</v>
      </c>
      <c r="BH307" s="173" t="s">
        <v>928</v>
      </c>
      <c r="BI307" s="173" t="s">
        <v>210</v>
      </c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  <c r="CE307" s="157"/>
      <c r="CF307" s="157"/>
      <c r="CG307" s="157"/>
      <c r="CH307" s="157"/>
      <c r="CI307" s="157"/>
      <c r="CJ307" s="157"/>
      <c r="CK307" s="157"/>
      <c r="CL307" s="157"/>
      <c r="CM307" s="157"/>
      <c r="CN307" s="157"/>
      <c r="CO307" s="157"/>
      <c r="CP307" s="157"/>
      <c r="CQ307" s="157"/>
      <c r="CR307" s="157"/>
      <c r="CS307" s="157"/>
      <c r="CT307" s="157"/>
      <c r="CU307" s="157"/>
      <c r="CV307" s="157"/>
      <c r="CW307" s="157"/>
      <c r="CX307" s="157"/>
      <c r="CY307" s="157"/>
      <c r="CZ307" s="157"/>
      <c r="DA307" s="157"/>
      <c r="DB307" s="157"/>
      <c r="DC307" s="157"/>
      <c r="DD307" s="157"/>
      <c r="DE307" s="157"/>
      <c r="DF307" s="157"/>
      <c r="DG307" s="157"/>
      <c r="DH307" s="157"/>
    </row>
    <row r="308" spans="1:112" ht="30" x14ac:dyDescent="0.25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73" t="s">
        <v>1462</v>
      </c>
      <c r="BA308" s="173" t="s">
        <v>1567</v>
      </c>
      <c r="BB308" s="60"/>
      <c r="BC308" s="60" t="str">
        <f t="shared" si="15"/>
        <v>S7 - CASSONE ATTREZZATO PER TRASPORTO MERCI PERICOLOSE</v>
      </c>
      <c r="BD308" s="157"/>
      <c r="BE308" s="173" t="s">
        <v>1568</v>
      </c>
      <c r="BF308" s="173" t="s">
        <v>868</v>
      </c>
      <c r="BG308" s="173" t="s">
        <v>1569</v>
      </c>
      <c r="BH308" s="173" t="s">
        <v>928</v>
      </c>
      <c r="BI308" s="173" t="s">
        <v>210</v>
      </c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  <c r="CE308" s="157"/>
      <c r="CF308" s="157"/>
      <c r="CG308" s="157"/>
      <c r="CH308" s="157"/>
      <c r="CI308" s="157"/>
      <c r="CJ308" s="157"/>
      <c r="CK308" s="157"/>
      <c r="CL308" s="157"/>
      <c r="CM308" s="157"/>
      <c r="CN308" s="157"/>
      <c r="CO308" s="157"/>
      <c r="CP308" s="157"/>
      <c r="CQ308" s="157"/>
      <c r="CR308" s="157"/>
      <c r="CS308" s="157"/>
      <c r="CT308" s="157"/>
      <c r="CU308" s="157"/>
      <c r="CV308" s="157"/>
      <c r="CW308" s="157"/>
      <c r="CX308" s="157"/>
      <c r="CY308" s="157"/>
      <c r="CZ308" s="157"/>
      <c r="DA308" s="157"/>
      <c r="DB308" s="157"/>
      <c r="DC308" s="157"/>
      <c r="DD308" s="157"/>
      <c r="DE308" s="157"/>
      <c r="DF308" s="157"/>
      <c r="DG308" s="157"/>
      <c r="DH308" s="157"/>
    </row>
    <row r="309" spans="1:112" ht="30" x14ac:dyDescent="0.25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73" t="s">
        <v>1466</v>
      </c>
      <c r="BA309" s="173" t="s">
        <v>1570</v>
      </c>
      <c r="BB309" s="60"/>
      <c r="BC309" s="60" t="str">
        <f t="shared" si="15"/>
        <v>S8 - PIANALE RIBALTABILE TRILATERALE PER TRASPORTO TRONCHI D'ALBERO</v>
      </c>
      <c r="BD309" s="157"/>
      <c r="BE309" s="173" t="s">
        <v>1571</v>
      </c>
      <c r="BF309" s="173" t="s">
        <v>868</v>
      </c>
      <c r="BG309" s="173" t="s">
        <v>1572</v>
      </c>
      <c r="BH309" s="173" t="s">
        <v>928</v>
      </c>
      <c r="BI309" s="173" t="s">
        <v>210</v>
      </c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  <c r="CE309" s="157"/>
      <c r="CF309" s="157"/>
      <c r="CG309" s="157"/>
      <c r="CH309" s="157"/>
      <c r="CI309" s="157"/>
      <c r="CJ309" s="157"/>
      <c r="CK309" s="157"/>
      <c r="CL309" s="157"/>
      <c r="CM309" s="157"/>
      <c r="CN309" s="157"/>
      <c r="CO309" s="157"/>
      <c r="CP309" s="157"/>
      <c r="CQ309" s="157"/>
      <c r="CR309" s="157"/>
      <c r="CS309" s="157"/>
      <c r="CT309" s="157"/>
      <c r="CU309" s="157"/>
      <c r="CV309" s="157"/>
      <c r="CW309" s="157"/>
      <c r="CX309" s="157"/>
      <c r="CY309" s="157"/>
      <c r="CZ309" s="157"/>
      <c r="DA309" s="157"/>
      <c r="DB309" s="157"/>
      <c r="DC309" s="157"/>
      <c r="DD309" s="157"/>
      <c r="DE309" s="157"/>
      <c r="DF309" s="157"/>
      <c r="DG309" s="157"/>
      <c r="DH309" s="157"/>
    </row>
    <row r="310" spans="1:112" ht="30" x14ac:dyDescent="0.25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73" t="s">
        <v>1470</v>
      </c>
      <c r="BA310" s="173" t="s">
        <v>1573</v>
      </c>
      <c r="BB310" s="60"/>
      <c r="BC310" s="60" t="str">
        <f t="shared" si="15"/>
        <v>S9 - PIANALE A GIORNO ATTREZZATO PER TRASPORTO TUBI E PROFILATI DI FERRO</v>
      </c>
      <c r="BD310" s="157"/>
      <c r="BE310" s="173" t="s">
        <v>1574</v>
      </c>
      <c r="BF310" s="173" t="s">
        <v>868</v>
      </c>
      <c r="BG310" s="173" t="s">
        <v>1575</v>
      </c>
      <c r="BH310" s="173" t="s">
        <v>928</v>
      </c>
      <c r="BI310" s="173" t="s">
        <v>210</v>
      </c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  <c r="CE310" s="157"/>
      <c r="CF310" s="157"/>
      <c r="CG310" s="157"/>
      <c r="CH310" s="157"/>
      <c r="CI310" s="157"/>
      <c r="CJ310" s="157"/>
      <c r="CK310" s="157"/>
      <c r="CL310" s="157"/>
      <c r="CM310" s="157"/>
      <c r="CN310" s="157"/>
      <c r="CO310" s="157"/>
      <c r="CP310" s="157"/>
      <c r="CQ310" s="157"/>
      <c r="CR310" s="157"/>
      <c r="CS310" s="157"/>
      <c r="CT310" s="157"/>
      <c r="CU310" s="157"/>
      <c r="CV310" s="157"/>
      <c r="CW310" s="157"/>
      <c r="CX310" s="157"/>
      <c r="CY310" s="157"/>
      <c r="CZ310" s="157"/>
      <c r="DA310" s="157"/>
      <c r="DB310" s="157"/>
      <c r="DC310" s="157"/>
      <c r="DD310" s="157"/>
      <c r="DE310" s="157"/>
      <c r="DF310" s="157"/>
      <c r="DG310" s="157"/>
      <c r="DH310" s="157"/>
    </row>
    <row r="311" spans="1:112" x14ac:dyDescent="0.25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73" t="s">
        <v>1356</v>
      </c>
      <c r="BA311" s="173" t="s">
        <v>1576</v>
      </c>
      <c r="BB311" s="60"/>
      <c r="BC311" s="60" t="str">
        <f t="shared" si="15"/>
        <v>SA - AUTOCARAVAN</v>
      </c>
      <c r="BD311" s="157"/>
      <c r="BE311" s="173" t="s">
        <v>1577</v>
      </c>
      <c r="BF311" s="173" t="s">
        <v>868</v>
      </c>
      <c r="BG311" s="173" t="s">
        <v>1578</v>
      </c>
      <c r="BH311" s="173" t="s">
        <v>894</v>
      </c>
      <c r="BI311" s="173" t="s">
        <v>210</v>
      </c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  <c r="CE311" s="157"/>
      <c r="CF311" s="157"/>
      <c r="CG311" s="157"/>
      <c r="CH311" s="157"/>
      <c r="CI311" s="157"/>
      <c r="CJ311" s="157"/>
      <c r="CK311" s="157"/>
      <c r="CL311" s="157"/>
      <c r="CM311" s="157"/>
      <c r="CN311" s="157"/>
      <c r="CO311" s="157"/>
      <c r="CP311" s="157"/>
      <c r="CQ311" s="157"/>
      <c r="CR311" s="157"/>
      <c r="CS311" s="157"/>
      <c r="CT311" s="157"/>
      <c r="CU311" s="157"/>
      <c r="CV311" s="157"/>
      <c r="CW311" s="157"/>
      <c r="CX311" s="157"/>
      <c r="CY311" s="157"/>
      <c r="CZ311" s="157"/>
      <c r="DA311" s="157"/>
      <c r="DB311" s="157"/>
      <c r="DC311" s="157"/>
      <c r="DD311" s="157"/>
      <c r="DE311" s="157"/>
      <c r="DF311" s="157"/>
      <c r="DG311" s="157"/>
      <c r="DH311" s="157"/>
    </row>
    <row r="312" spans="1:112" x14ac:dyDescent="0.25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73" t="s">
        <v>1360</v>
      </c>
      <c r="BA312" s="173" t="s">
        <v>1579</v>
      </c>
      <c r="BB312" s="60"/>
      <c r="BC312" s="60" t="str">
        <f t="shared" si="15"/>
        <v>SB - VEICOLI BLINDATI</v>
      </c>
      <c r="BD312" s="157"/>
      <c r="BE312" s="173" t="s">
        <v>1580</v>
      </c>
      <c r="BF312" s="173" t="s">
        <v>868</v>
      </c>
      <c r="BG312" s="173" t="s">
        <v>1581</v>
      </c>
      <c r="BH312" s="173" t="s">
        <v>894</v>
      </c>
      <c r="BI312" s="173" t="s">
        <v>210</v>
      </c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  <c r="CE312" s="157"/>
      <c r="CF312" s="157"/>
      <c r="CG312" s="157"/>
      <c r="CH312" s="157"/>
      <c r="CI312" s="157"/>
      <c r="CJ312" s="157"/>
      <c r="CK312" s="157"/>
      <c r="CL312" s="157"/>
      <c r="CM312" s="157"/>
      <c r="CN312" s="157"/>
      <c r="CO312" s="157"/>
      <c r="CP312" s="157"/>
      <c r="CQ312" s="157"/>
      <c r="CR312" s="157"/>
      <c r="CS312" s="157"/>
      <c r="CT312" s="157"/>
      <c r="CU312" s="157"/>
      <c r="CV312" s="157"/>
      <c r="CW312" s="157"/>
      <c r="CX312" s="157"/>
      <c r="CY312" s="157"/>
      <c r="CZ312" s="157"/>
      <c r="DA312" s="157"/>
      <c r="DB312" s="157"/>
      <c r="DC312" s="157"/>
      <c r="DD312" s="157"/>
      <c r="DE312" s="157"/>
      <c r="DF312" s="157"/>
      <c r="DG312" s="157"/>
      <c r="DH312" s="157"/>
    </row>
    <row r="313" spans="1:112" x14ac:dyDescent="0.25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78" t="s">
        <v>1360</v>
      </c>
      <c r="BA313" s="178" t="s">
        <v>1582</v>
      </c>
      <c r="BB313" s="178" t="s">
        <v>237</v>
      </c>
      <c r="BC313" s="60" t="str">
        <f t="shared" si="15"/>
        <v>SB - MIETITREBBIA</v>
      </c>
      <c r="BD313" s="157"/>
      <c r="BE313" s="173" t="s">
        <v>1583</v>
      </c>
      <c r="BF313" s="173" t="s">
        <v>868</v>
      </c>
      <c r="BG313" s="173" t="s">
        <v>1584</v>
      </c>
      <c r="BH313" s="173" t="s">
        <v>894</v>
      </c>
      <c r="BI313" s="173" t="s">
        <v>210</v>
      </c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  <c r="CE313" s="157"/>
      <c r="CF313" s="157"/>
      <c r="CG313" s="157"/>
      <c r="CH313" s="157"/>
      <c r="CI313" s="157"/>
      <c r="CJ313" s="157"/>
      <c r="CK313" s="157"/>
      <c r="CL313" s="157"/>
      <c r="CM313" s="157"/>
      <c r="CN313" s="157"/>
      <c r="CO313" s="157"/>
      <c r="CP313" s="157"/>
      <c r="CQ313" s="157"/>
      <c r="CR313" s="157"/>
      <c r="CS313" s="157"/>
      <c r="CT313" s="157"/>
      <c r="CU313" s="157"/>
      <c r="CV313" s="157"/>
      <c r="CW313" s="157"/>
      <c r="CX313" s="157"/>
      <c r="CY313" s="157"/>
      <c r="CZ313" s="157"/>
      <c r="DA313" s="157"/>
      <c r="DB313" s="157"/>
      <c r="DC313" s="157"/>
      <c r="DD313" s="157"/>
      <c r="DE313" s="157"/>
      <c r="DF313" s="157"/>
      <c r="DG313" s="157"/>
      <c r="DH313" s="157"/>
    </row>
    <row r="314" spans="1:112" x14ac:dyDescent="0.25">
      <c r="A314" s="157"/>
      <c r="B314" s="157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73" t="s">
        <v>1364</v>
      </c>
      <c r="BA314" s="173" t="s">
        <v>1585</v>
      </c>
      <c r="BB314" s="60"/>
      <c r="BC314" s="60" t="str">
        <f t="shared" si="15"/>
        <v>SC - AMBULANZE</v>
      </c>
      <c r="BD314" s="157"/>
      <c r="BE314" s="173" t="s">
        <v>1586</v>
      </c>
      <c r="BF314" s="173" t="s">
        <v>868</v>
      </c>
      <c r="BG314" s="173" t="s">
        <v>1587</v>
      </c>
      <c r="BH314" s="173" t="s">
        <v>894</v>
      </c>
      <c r="BI314" s="173" t="s">
        <v>210</v>
      </c>
      <c r="BJ314" s="157"/>
      <c r="BK314" s="157"/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  <c r="CE314" s="157"/>
      <c r="CF314" s="157"/>
      <c r="CG314" s="157"/>
      <c r="CH314" s="157"/>
      <c r="CI314" s="157"/>
      <c r="CJ314" s="157"/>
      <c r="CK314" s="157"/>
      <c r="CL314" s="157"/>
      <c r="CM314" s="157"/>
      <c r="CN314" s="157"/>
      <c r="CO314" s="157"/>
      <c r="CP314" s="157"/>
      <c r="CQ314" s="157"/>
      <c r="CR314" s="157"/>
      <c r="CS314" s="157"/>
      <c r="CT314" s="157"/>
      <c r="CU314" s="157"/>
      <c r="CV314" s="157"/>
      <c r="CW314" s="157"/>
      <c r="CX314" s="157"/>
      <c r="CY314" s="157"/>
      <c r="CZ314" s="157"/>
      <c r="DA314" s="157"/>
      <c r="DB314" s="157"/>
      <c r="DC314" s="157"/>
      <c r="DD314" s="157"/>
      <c r="DE314" s="157"/>
      <c r="DF314" s="157"/>
      <c r="DG314" s="157"/>
      <c r="DH314" s="157"/>
    </row>
    <row r="315" spans="1:112" x14ac:dyDescent="0.25">
      <c r="A315" s="157"/>
      <c r="B315" s="157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78" t="s">
        <v>1364</v>
      </c>
      <c r="BA315" s="178" t="s">
        <v>1588</v>
      </c>
      <c r="BB315" s="178" t="s">
        <v>237</v>
      </c>
      <c r="BC315" s="60" t="str">
        <f t="shared" si="15"/>
        <v>SC - TRATTRICE AGRICOLA CINGOLATA</v>
      </c>
      <c r="BD315" s="157"/>
      <c r="BE315" s="173" t="s">
        <v>1589</v>
      </c>
      <c r="BF315" s="173" t="s">
        <v>868</v>
      </c>
      <c r="BG315" s="173" t="s">
        <v>1590</v>
      </c>
      <c r="BH315" s="173" t="s">
        <v>894</v>
      </c>
      <c r="BI315" s="173" t="s">
        <v>210</v>
      </c>
      <c r="BJ315" s="157"/>
      <c r="BK315" s="157"/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  <c r="CE315" s="157"/>
      <c r="CF315" s="157"/>
      <c r="CG315" s="157"/>
      <c r="CH315" s="157"/>
      <c r="CI315" s="157"/>
      <c r="CJ315" s="157"/>
      <c r="CK315" s="157"/>
      <c r="CL315" s="157"/>
      <c r="CM315" s="157"/>
      <c r="CN315" s="157"/>
      <c r="CO315" s="157"/>
      <c r="CP315" s="157"/>
      <c r="CQ315" s="157"/>
      <c r="CR315" s="157"/>
      <c r="CS315" s="157"/>
      <c r="CT315" s="157"/>
      <c r="CU315" s="157"/>
      <c r="CV315" s="157"/>
      <c r="CW315" s="157"/>
      <c r="CX315" s="157"/>
      <c r="CY315" s="157"/>
      <c r="CZ315" s="157"/>
      <c r="DA315" s="157"/>
      <c r="DB315" s="157"/>
      <c r="DC315" s="157"/>
      <c r="DD315" s="157"/>
      <c r="DE315" s="157"/>
      <c r="DF315" s="157"/>
      <c r="DG315" s="157"/>
      <c r="DH315" s="157"/>
    </row>
    <row r="316" spans="1:112" x14ac:dyDescent="0.25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73" t="s">
        <v>1368</v>
      </c>
      <c r="BA316" s="173" t="s">
        <v>1591</v>
      </c>
      <c r="BB316" s="60"/>
      <c r="BC316" s="60" t="str">
        <f t="shared" si="15"/>
        <v>SD - AUTOFUNEBRE</v>
      </c>
      <c r="BD316" s="157"/>
      <c r="BE316" s="173" t="s">
        <v>1592</v>
      </c>
      <c r="BF316" s="173" t="s">
        <v>868</v>
      </c>
      <c r="BG316" s="173" t="s">
        <v>1593</v>
      </c>
      <c r="BH316" s="173" t="s">
        <v>894</v>
      </c>
      <c r="BI316" s="173" t="s">
        <v>210</v>
      </c>
      <c r="BJ316" s="157"/>
      <c r="BK316" s="157"/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  <c r="CE316" s="157"/>
      <c r="CF316" s="157"/>
      <c r="CG316" s="157"/>
      <c r="CH316" s="157"/>
      <c r="CI316" s="157"/>
      <c r="CJ316" s="157"/>
      <c r="CK316" s="157"/>
      <c r="CL316" s="157"/>
      <c r="CM316" s="157"/>
      <c r="CN316" s="157"/>
      <c r="CO316" s="157"/>
      <c r="CP316" s="157"/>
      <c r="CQ316" s="157"/>
      <c r="CR316" s="157"/>
      <c r="CS316" s="157"/>
      <c r="CT316" s="157"/>
      <c r="CU316" s="157"/>
      <c r="CV316" s="157"/>
      <c r="CW316" s="157"/>
      <c r="CX316" s="157"/>
      <c r="CY316" s="157"/>
      <c r="CZ316" s="157"/>
      <c r="DA316" s="157"/>
      <c r="DB316" s="157"/>
      <c r="DC316" s="157"/>
      <c r="DD316" s="157"/>
      <c r="DE316" s="157"/>
      <c r="DF316" s="157"/>
      <c r="DG316" s="157"/>
      <c r="DH316" s="157"/>
    </row>
    <row r="317" spans="1:112" x14ac:dyDescent="0.25">
      <c r="A317" s="157"/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78" t="s">
        <v>1368</v>
      </c>
      <c r="BA317" s="178" t="s">
        <v>1594</v>
      </c>
      <c r="BB317" s="178" t="s">
        <v>237</v>
      </c>
      <c r="BC317" s="60" t="str">
        <f t="shared" si="15"/>
        <v>SD - TRATTRICE AGRICOLA A 4 RM</v>
      </c>
      <c r="BD317" s="157"/>
      <c r="BE317" s="173" t="s">
        <v>1595</v>
      </c>
      <c r="BF317" s="173" t="s">
        <v>868</v>
      </c>
      <c r="BG317" s="173" t="s">
        <v>1596</v>
      </c>
      <c r="BH317" s="173" t="s">
        <v>894</v>
      </c>
      <c r="BI317" s="173" t="s">
        <v>210</v>
      </c>
      <c r="BJ317" s="157"/>
      <c r="BK317" s="157"/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  <c r="CE317" s="157"/>
      <c r="CF317" s="157"/>
      <c r="CG317" s="157"/>
      <c r="CH317" s="157"/>
      <c r="CI317" s="157"/>
      <c r="CJ317" s="157"/>
      <c r="CK317" s="157"/>
      <c r="CL317" s="157"/>
      <c r="CM317" s="157"/>
      <c r="CN317" s="157"/>
      <c r="CO317" s="157"/>
      <c r="CP317" s="157"/>
      <c r="CQ317" s="157"/>
      <c r="CR317" s="157"/>
      <c r="CS317" s="157"/>
      <c r="CT317" s="157"/>
      <c r="CU317" s="157"/>
      <c r="CV317" s="157"/>
      <c r="CW317" s="157"/>
      <c r="CX317" s="157"/>
      <c r="CY317" s="157"/>
      <c r="CZ317" s="157"/>
      <c r="DA317" s="157"/>
      <c r="DB317" s="157"/>
      <c r="DC317" s="157"/>
      <c r="DD317" s="157"/>
      <c r="DE317" s="157"/>
      <c r="DF317" s="157"/>
      <c r="DG317" s="157"/>
      <c r="DH317" s="157"/>
    </row>
    <row r="318" spans="1:112" x14ac:dyDescent="0.25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73" t="s">
        <v>372</v>
      </c>
      <c r="BA318" s="173" t="s">
        <v>1597</v>
      </c>
      <c r="BB318" s="60"/>
      <c r="BC318" s="60" t="str">
        <f t="shared" si="15"/>
        <v>SE - CARAVAN</v>
      </c>
      <c r="BD318" s="157"/>
      <c r="BE318" s="173" t="s">
        <v>1598</v>
      </c>
      <c r="BF318" s="173" t="s">
        <v>868</v>
      </c>
      <c r="BG318" s="173" t="s">
        <v>1599</v>
      </c>
      <c r="BH318" s="173" t="s">
        <v>894</v>
      </c>
      <c r="BI318" s="173" t="s">
        <v>210</v>
      </c>
      <c r="BJ318" s="157"/>
      <c r="BK318" s="157"/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  <c r="CE318" s="157"/>
      <c r="CF318" s="157"/>
      <c r="CG318" s="157"/>
      <c r="CH318" s="157"/>
      <c r="CI318" s="157"/>
      <c r="CJ318" s="157"/>
      <c r="CK318" s="157"/>
      <c r="CL318" s="157"/>
      <c r="CM318" s="157"/>
      <c r="CN318" s="157"/>
      <c r="CO318" s="157"/>
      <c r="CP318" s="157"/>
      <c r="CQ318" s="157"/>
      <c r="CR318" s="157"/>
      <c r="CS318" s="157"/>
      <c r="CT318" s="157"/>
      <c r="CU318" s="157"/>
      <c r="CV318" s="157"/>
      <c r="CW318" s="157"/>
      <c r="CX318" s="157"/>
      <c r="CY318" s="157"/>
      <c r="CZ318" s="157"/>
      <c r="DA318" s="157"/>
      <c r="DB318" s="157"/>
      <c r="DC318" s="157"/>
      <c r="DD318" s="157"/>
      <c r="DE318" s="157"/>
      <c r="DF318" s="157"/>
      <c r="DG318" s="157"/>
      <c r="DH318" s="157"/>
    </row>
    <row r="319" spans="1:112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78" t="s">
        <v>372</v>
      </c>
      <c r="BA319" s="178" t="s">
        <v>1600</v>
      </c>
      <c r="BB319" s="178" t="s">
        <v>237</v>
      </c>
      <c r="BC319" s="60" t="str">
        <f t="shared" si="15"/>
        <v>SE - MIETITREBBIA ECCEZIONALE</v>
      </c>
      <c r="BD319" s="157"/>
      <c r="BE319" s="173" t="s">
        <v>1601</v>
      </c>
      <c r="BF319" s="173" t="s">
        <v>868</v>
      </c>
      <c r="BG319" s="173" t="s">
        <v>1602</v>
      </c>
      <c r="BH319" s="173" t="s">
        <v>894</v>
      </c>
      <c r="BI319" s="173" t="s">
        <v>210</v>
      </c>
      <c r="BJ319" s="157"/>
      <c r="BK319" s="157"/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  <c r="CE319" s="157"/>
      <c r="CF319" s="157"/>
      <c r="CG319" s="157"/>
      <c r="CH319" s="157"/>
      <c r="CI319" s="157"/>
      <c r="CJ319" s="157"/>
      <c r="CK319" s="157"/>
      <c r="CL319" s="157"/>
      <c r="CM319" s="157"/>
      <c r="CN319" s="157"/>
      <c r="CO319" s="157"/>
      <c r="CP319" s="157"/>
      <c r="CQ319" s="157"/>
      <c r="CR319" s="157"/>
      <c r="CS319" s="157"/>
      <c r="CT319" s="157"/>
      <c r="CU319" s="157"/>
      <c r="CV319" s="157"/>
      <c r="CW319" s="157"/>
      <c r="CX319" s="157"/>
      <c r="CY319" s="157"/>
      <c r="CZ319" s="157"/>
      <c r="DA319" s="157"/>
      <c r="DB319" s="157"/>
      <c r="DC319" s="157"/>
      <c r="DD319" s="157"/>
      <c r="DE319" s="157"/>
      <c r="DF319" s="157"/>
      <c r="DG319" s="157"/>
      <c r="DH319" s="157"/>
    </row>
    <row r="320" spans="1:112" x14ac:dyDescent="0.25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73" t="s">
        <v>1349</v>
      </c>
      <c r="BA320" s="173" t="s">
        <v>1603</v>
      </c>
      <c r="BB320" s="60"/>
      <c r="BC320" s="60" t="str">
        <f t="shared" si="15"/>
        <v>SF - GRU MOBILI</v>
      </c>
      <c r="BD320" s="157"/>
      <c r="BE320" s="173" t="s">
        <v>1604</v>
      </c>
      <c r="BF320" s="173" t="s">
        <v>868</v>
      </c>
      <c r="BG320" s="173" t="s">
        <v>1605</v>
      </c>
      <c r="BH320" s="173" t="s">
        <v>894</v>
      </c>
      <c r="BI320" s="173" t="s">
        <v>210</v>
      </c>
      <c r="BJ320" s="157"/>
      <c r="BK320" s="157"/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  <c r="CE320" s="157"/>
      <c r="CF320" s="157"/>
      <c r="CG320" s="157"/>
      <c r="CH320" s="157"/>
      <c r="CI320" s="157"/>
      <c r="CJ320" s="157"/>
      <c r="CK320" s="157"/>
      <c r="CL320" s="157"/>
      <c r="CM320" s="157"/>
      <c r="CN320" s="157"/>
      <c r="CO320" s="157"/>
      <c r="CP320" s="157"/>
      <c r="CQ320" s="157"/>
      <c r="CR320" s="157"/>
      <c r="CS320" s="157"/>
      <c r="CT320" s="157"/>
      <c r="CU320" s="157"/>
      <c r="CV320" s="157"/>
      <c r="CW320" s="157"/>
      <c r="CX320" s="157"/>
      <c r="CY320" s="157"/>
      <c r="CZ320" s="157"/>
      <c r="DA320" s="157"/>
      <c r="DB320" s="157"/>
      <c r="DC320" s="157"/>
      <c r="DD320" s="157"/>
      <c r="DE320" s="157"/>
      <c r="DF320" s="157"/>
      <c r="DG320" s="157"/>
      <c r="DH320" s="157"/>
    </row>
    <row r="321" spans="1:112" x14ac:dyDescent="0.25">
      <c r="A321" s="157"/>
      <c r="B321" s="157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73" t="s">
        <v>1341</v>
      </c>
      <c r="BA321" s="173" t="s">
        <v>1606</v>
      </c>
      <c r="BB321" s="60"/>
      <c r="BC321" s="60" t="str">
        <f t="shared" si="15"/>
        <v>SG - ALTRI VEICOLI PER USO SPECIALE</v>
      </c>
      <c r="BD321" s="157"/>
      <c r="BE321" s="173" t="s">
        <v>1607</v>
      </c>
      <c r="BF321" s="173" t="s">
        <v>868</v>
      </c>
      <c r="BG321" s="173" t="s">
        <v>1608</v>
      </c>
      <c r="BH321" s="173" t="s">
        <v>928</v>
      </c>
      <c r="BI321" s="173" t="s">
        <v>210</v>
      </c>
      <c r="BJ321" s="157"/>
      <c r="BK321" s="157"/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  <c r="CE321" s="157"/>
      <c r="CF321" s="157"/>
      <c r="CG321" s="157"/>
      <c r="CH321" s="157"/>
      <c r="CI321" s="157"/>
      <c r="CJ321" s="157"/>
      <c r="CK321" s="157"/>
      <c r="CL321" s="157"/>
      <c r="CM321" s="157"/>
      <c r="CN321" s="157"/>
      <c r="CO321" s="157"/>
      <c r="CP321" s="157"/>
      <c r="CQ321" s="157"/>
      <c r="CR321" s="157"/>
      <c r="CS321" s="157"/>
      <c r="CT321" s="157"/>
      <c r="CU321" s="157"/>
      <c r="CV321" s="157"/>
      <c r="CW321" s="157"/>
      <c r="CX321" s="157"/>
      <c r="CY321" s="157"/>
      <c r="CZ321" s="157"/>
      <c r="DA321" s="157"/>
      <c r="DB321" s="157"/>
      <c r="DC321" s="157"/>
      <c r="DD321" s="157"/>
      <c r="DE321" s="157"/>
      <c r="DF321" s="157"/>
      <c r="DG321" s="157"/>
      <c r="DH321" s="157"/>
    </row>
    <row r="322" spans="1:112" x14ac:dyDescent="0.25">
      <c r="A322" s="157"/>
      <c r="B322" s="157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73" t="s">
        <v>1337</v>
      </c>
      <c r="BA322" s="173" t="s">
        <v>1609</v>
      </c>
      <c r="BB322" s="60"/>
      <c r="BC322" s="60" t="str">
        <f t="shared" si="15"/>
        <v>SH - VEICOLO CON ACCESSO PER SEDIE A ROTELLE</v>
      </c>
      <c r="BD322" s="157"/>
      <c r="BE322" s="173" t="s">
        <v>1610</v>
      </c>
      <c r="BF322" s="173" t="s">
        <v>868</v>
      </c>
      <c r="BG322" s="173" t="s">
        <v>1611</v>
      </c>
      <c r="BH322" s="173" t="s">
        <v>928</v>
      </c>
      <c r="BI322" s="173" t="s">
        <v>210</v>
      </c>
      <c r="BJ322" s="157"/>
      <c r="BK322" s="157"/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  <c r="CE322" s="157"/>
      <c r="CF322" s="157"/>
      <c r="CG322" s="157"/>
      <c r="CH322" s="157"/>
      <c r="CI322" s="157"/>
      <c r="CJ322" s="157"/>
      <c r="CK322" s="157"/>
      <c r="CL322" s="157"/>
      <c r="CM322" s="157"/>
      <c r="CN322" s="157"/>
      <c r="CO322" s="157"/>
      <c r="CP322" s="157"/>
      <c r="CQ322" s="157"/>
      <c r="CR322" s="157"/>
      <c r="CS322" s="157"/>
      <c r="CT322" s="157"/>
      <c r="CU322" s="157"/>
      <c r="CV322" s="157"/>
      <c r="CW322" s="157"/>
      <c r="CX322" s="157"/>
      <c r="CY322" s="157"/>
      <c r="CZ322" s="157"/>
      <c r="DA322" s="157"/>
      <c r="DB322" s="157"/>
      <c r="DC322" s="157"/>
      <c r="DD322" s="157"/>
      <c r="DE322" s="157"/>
      <c r="DF322" s="157"/>
      <c r="DG322" s="157"/>
      <c r="DH322" s="157"/>
    </row>
    <row r="323" spans="1:112" ht="30" x14ac:dyDescent="0.25">
      <c r="A323" s="157"/>
      <c r="B323" s="157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73" t="s">
        <v>387</v>
      </c>
      <c r="BA323" s="173" t="s">
        <v>1612</v>
      </c>
      <c r="BB323" s="60"/>
      <c r="BC323" s="60" t="str">
        <f t="shared" si="15"/>
        <v>SK - PIANALE FISSO CON STANTI E GRU CARICATRICE</v>
      </c>
      <c r="BD323" s="157"/>
      <c r="BE323" s="173" t="s">
        <v>1613</v>
      </c>
      <c r="BF323" s="173" t="s">
        <v>868</v>
      </c>
      <c r="BG323" s="173" t="s">
        <v>1614</v>
      </c>
      <c r="BH323" s="173" t="s">
        <v>928</v>
      </c>
      <c r="BI323" s="173" t="s">
        <v>210</v>
      </c>
      <c r="BJ323" s="157"/>
      <c r="BK323" s="157"/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  <c r="CE323" s="157"/>
      <c r="CF323" s="157"/>
      <c r="CG323" s="157"/>
      <c r="CH323" s="157"/>
      <c r="CI323" s="157"/>
      <c r="CJ323" s="157"/>
      <c r="CK323" s="157"/>
      <c r="CL323" s="157"/>
      <c r="CM323" s="157"/>
      <c r="CN323" s="157"/>
      <c r="CO323" s="157"/>
      <c r="CP323" s="157"/>
      <c r="CQ323" s="157"/>
      <c r="CR323" s="157"/>
      <c r="CS323" s="157"/>
      <c r="CT323" s="157"/>
      <c r="CU323" s="157"/>
      <c r="CV323" s="157"/>
      <c r="CW323" s="157"/>
      <c r="CX323" s="157"/>
      <c r="CY323" s="157"/>
      <c r="CZ323" s="157"/>
      <c r="DA323" s="157"/>
      <c r="DB323" s="157"/>
      <c r="DC323" s="157"/>
      <c r="DD323" s="157"/>
      <c r="DE323" s="157"/>
      <c r="DF323" s="157"/>
      <c r="DG323" s="157"/>
      <c r="DH323" s="157"/>
    </row>
    <row r="324" spans="1:112" ht="25.5" x14ac:dyDescent="0.25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73" t="s">
        <v>401</v>
      </c>
      <c r="BA324" s="173" t="s">
        <v>1615</v>
      </c>
      <c r="BB324" s="60"/>
      <c r="BC324" s="60" t="str">
        <f t="shared" si="15"/>
        <v>SL - SCARRABILE</v>
      </c>
      <c r="BD324" s="157"/>
      <c r="BE324" s="173" t="s">
        <v>1616</v>
      </c>
      <c r="BF324" s="173" t="s">
        <v>868</v>
      </c>
      <c r="BG324" s="173" t="s">
        <v>1617</v>
      </c>
      <c r="BH324" s="173" t="s">
        <v>928</v>
      </c>
      <c r="BI324" s="173" t="s">
        <v>210</v>
      </c>
      <c r="BJ324" s="157"/>
      <c r="BK324" s="157"/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  <c r="CE324" s="157"/>
      <c r="CF324" s="157"/>
      <c r="CG324" s="157"/>
      <c r="CH324" s="157"/>
      <c r="CI324" s="157"/>
      <c r="CJ324" s="157"/>
      <c r="CK324" s="157"/>
      <c r="CL324" s="157"/>
      <c r="CM324" s="157"/>
      <c r="CN324" s="157"/>
      <c r="CO324" s="157"/>
      <c r="CP324" s="157"/>
      <c r="CQ324" s="157"/>
      <c r="CR324" s="157"/>
      <c r="CS324" s="157"/>
      <c r="CT324" s="157"/>
      <c r="CU324" s="157"/>
      <c r="CV324" s="157"/>
      <c r="CW324" s="157"/>
      <c r="CX324" s="157"/>
      <c r="CY324" s="157"/>
      <c r="CZ324" s="157"/>
      <c r="DA324" s="157"/>
      <c r="DB324" s="157"/>
      <c r="DC324" s="157"/>
      <c r="DD324" s="157"/>
      <c r="DE324" s="157"/>
      <c r="DF324" s="157"/>
      <c r="DG324" s="157"/>
      <c r="DH324" s="157"/>
    </row>
    <row r="325" spans="1:112" ht="25.5" x14ac:dyDescent="0.25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78" t="s">
        <v>417</v>
      </c>
      <c r="BA325" s="178" t="s">
        <v>1618</v>
      </c>
      <c r="BB325" s="178" t="s">
        <v>237</v>
      </c>
      <c r="BC325" s="60" t="str">
        <f t="shared" si="15"/>
        <v>SM - MOTOAGRICOLA</v>
      </c>
      <c r="BD325" s="157"/>
      <c r="BE325" s="173" t="s">
        <v>1619</v>
      </c>
      <c r="BF325" s="173" t="s">
        <v>868</v>
      </c>
      <c r="BG325" s="173" t="s">
        <v>1620</v>
      </c>
      <c r="BH325" s="173" t="s">
        <v>894</v>
      </c>
      <c r="BI325" s="173" t="s">
        <v>210</v>
      </c>
      <c r="BJ325" s="157"/>
      <c r="BK325" s="157"/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  <c r="CE325" s="157"/>
      <c r="CF325" s="157"/>
      <c r="CG325" s="157"/>
      <c r="CH325" s="157"/>
      <c r="CI325" s="157"/>
      <c r="CJ325" s="157"/>
      <c r="CK325" s="157"/>
      <c r="CL325" s="157"/>
      <c r="CM325" s="157"/>
      <c r="CN325" s="157"/>
      <c r="CO325" s="157"/>
      <c r="CP325" s="157"/>
      <c r="CQ325" s="157"/>
      <c r="CR325" s="157"/>
      <c r="CS325" s="157"/>
      <c r="CT325" s="157"/>
      <c r="CU325" s="157"/>
      <c r="CV325" s="157"/>
      <c r="CW325" s="157"/>
      <c r="CX325" s="157"/>
      <c r="CY325" s="157"/>
      <c r="CZ325" s="157"/>
      <c r="DA325" s="157"/>
      <c r="DB325" s="157"/>
      <c r="DC325" s="157"/>
      <c r="DD325" s="157"/>
      <c r="DE325" s="157"/>
      <c r="DF325" s="157"/>
      <c r="DG325" s="157"/>
      <c r="DH325" s="157"/>
    </row>
    <row r="326" spans="1:112" ht="30" x14ac:dyDescent="0.25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73" t="s">
        <v>1613</v>
      </c>
      <c r="BA326" s="173" t="s">
        <v>1621</v>
      </c>
      <c r="BB326" s="60"/>
      <c r="BC326" s="60" t="str">
        <f t="shared" si="15"/>
        <v>SR - PIANALE CON ROTAIE PER TRASPORTO CARRI FERROVIARI</v>
      </c>
      <c r="BD326" s="157"/>
      <c r="BE326" s="173" t="s">
        <v>1622</v>
      </c>
      <c r="BF326" s="173" t="s">
        <v>868</v>
      </c>
      <c r="BG326" s="173" t="s">
        <v>1623</v>
      </c>
      <c r="BH326" s="173" t="s">
        <v>894</v>
      </c>
      <c r="BI326" s="173" t="s">
        <v>210</v>
      </c>
      <c r="BJ326" s="157"/>
      <c r="BK326" s="157"/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  <c r="CE326" s="157"/>
      <c r="CF326" s="157"/>
      <c r="CG326" s="157"/>
      <c r="CH326" s="157"/>
      <c r="CI326" s="157"/>
      <c r="CJ326" s="157"/>
      <c r="CK326" s="157"/>
      <c r="CL326" s="157"/>
      <c r="CM326" s="157"/>
      <c r="CN326" s="157"/>
      <c r="CO326" s="157"/>
      <c r="CP326" s="157"/>
      <c r="CQ326" s="157"/>
      <c r="CR326" s="157"/>
      <c r="CS326" s="157"/>
      <c r="CT326" s="157"/>
      <c r="CU326" s="157"/>
      <c r="CV326" s="157"/>
      <c r="CW326" s="157"/>
      <c r="CX326" s="157"/>
      <c r="CY326" s="157"/>
      <c r="CZ326" s="157"/>
      <c r="DA326" s="157"/>
      <c r="DB326" s="157"/>
      <c r="DC326" s="157"/>
      <c r="DD326" s="157"/>
      <c r="DE326" s="157"/>
      <c r="DF326" s="157"/>
      <c r="DG326" s="157"/>
      <c r="DH326" s="157"/>
    </row>
    <row r="327" spans="1:112" ht="45" x14ac:dyDescent="0.25">
      <c r="A327" s="15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73" t="s">
        <v>490</v>
      </c>
      <c r="BA327" s="173" t="s">
        <v>1624</v>
      </c>
      <c r="BB327" s="60"/>
      <c r="BC327" s="60" t="str">
        <f t="shared" si="15"/>
        <v>SS - ATTREZZATA PER TRASP. SPECIFICO DI MATERIALI DA FIERA PER SPETTACOLI VIAGGIANTI</v>
      </c>
      <c r="BD327" s="157"/>
      <c r="BE327" s="173" t="s">
        <v>1625</v>
      </c>
      <c r="BF327" s="173" t="s">
        <v>868</v>
      </c>
      <c r="BG327" s="173" t="s">
        <v>1626</v>
      </c>
      <c r="BH327" s="173" t="s">
        <v>894</v>
      </c>
      <c r="BI327" s="173" t="s">
        <v>210</v>
      </c>
      <c r="BJ327" s="157"/>
      <c r="BK327" s="157"/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  <c r="CE327" s="157"/>
      <c r="CF327" s="157"/>
      <c r="CG327" s="157"/>
      <c r="CH327" s="157"/>
      <c r="CI327" s="157"/>
      <c r="CJ327" s="157"/>
      <c r="CK327" s="157"/>
      <c r="CL327" s="157"/>
      <c r="CM327" s="157"/>
      <c r="CN327" s="157"/>
      <c r="CO327" s="157"/>
      <c r="CP327" s="157"/>
      <c r="CQ327" s="157"/>
      <c r="CR327" s="157"/>
      <c r="CS327" s="157"/>
      <c r="CT327" s="157"/>
      <c r="CU327" s="157"/>
      <c r="CV327" s="157"/>
      <c r="CW327" s="157"/>
      <c r="CX327" s="157"/>
      <c r="CY327" s="157"/>
      <c r="CZ327" s="157"/>
      <c r="DA327" s="157"/>
      <c r="DB327" s="157"/>
      <c r="DC327" s="157"/>
      <c r="DD327" s="157"/>
      <c r="DE327" s="157"/>
      <c r="DF327" s="157"/>
      <c r="DG327" s="157"/>
      <c r="DH327" s="157"/>
    </row>
    <row r="328" spans="1:112" ht="25.5" x14ac:dyDescent="0.25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78" t="s">
        <v>490</v>
      </c>
      <c r="BA328" s="178" t="s">
        <v>1627</v>
      </c>
      <c r="BB328" s="178" t="s">
        <v>237</v>
      </c>
      <c r="BC328" s="60" t="str">
        <f t="shared" si="15"/>
        <v>SS - TRATTRICE AGRICOLA SNODATA</v>
      </c>
      <c r="BD328" s="157"/>
      <c r="BE328" s="173" t="s">
        <v>1628</v>
      </c>
      <c r="BF328" s="173" t="s">
        <v>868</v>
      </c>
      <c r="BG328" s="173" t="s">
        <v>1629</v>
      </c>
      <c r="BH328" s="173" t="s">
        <v>894</v>
      </c>
      <c r="BI328" s="173" t="s">
        <v>210</v>
      </c>
      <c r="BJ328" s="157"/>
      <c r="BK328" s="157"/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  <c r="CE328" s="157"/>
      <c r="CF328" s="157"/>
      <c r="CG328" s="157"/>
      <c r="CH328" s="157"/>
      <c r="CI328" s="157"/>
      <c r="CJ328" s="157"/>
      <c r="CK328" s="157"/>
      <c r="CL328" s="157"/>
      <c r="CM328" s="157"/>
      <c r="CN328" s="157"/>
      <c r="CO328" s="157"/>
      <c r="CP328" s="157"/>
      <c r="CQ328" s="157"/>
      <c r="CR328" s="157"/>
      <c r="CS328" s="157"/>
      <c r="CT328" s="157"/>
      <c r="CU328" s="157"/>
      <c r="CV328" s="157"/>
      <c r="CW328" s="157"/>
      <c r="CX328" s="157"/>
      <c r="CY328" s="157"/>
      <c r="CZ328" s="157"/>
      <c r="DA328" s="157"/>
      <c r="DB328" s="157"/>
      <c r="DC328" s="157"/>
      <c r="DD328" s="157"/>
      <c r="DE328" s="157"/>
      <c r="DF328" s="157"/>
      <c r="DG328" s="157"/>
      <c r="DH328" s="157"/>
    </row>
    <row r="329" spans="1:112" x14ac:dyDescent="0.25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78" t="s">
        <v>432</v>
      </c>
      <c r="BA329" s="178" t="s">
        <v>1630</v>
      </c>
      <c r="BB329" s="178" t="s">
        <v>237</v>
      </c>
      <c r="BC329" s="60" t="str">
        <f t="shared" si="15"/>
        <v>ST - TRATTRICE AGRICOLA A 2 RM</v>
      </c>
      <c r="BD329" s="157"/>
      <c r="BE329" s="173" t="s">
        <v>1631</v>
      </c>
      <c r="BF329" s="173" t="s">
        <v>868</v>
      </c>
      <c r="BG329" s="173" t="s">
        <v>1632</v>
      </c>
      <c r="BH329" s="173" t="s">
        <v>894</v>
      </c>
      <c r="BI329" s="173" t="s">
        <v>210</v>
      </c>
      <c r="BJ329" s="157"/>
      <c r="BK329" s="157"/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  <c r="CE329" s="157"/>
      <c r="CF329" s="157"/>
      <c r="CG329" s="157"/>
      <c r="CH329" s="157"/>
      <c r="CI329" s="157"/>
      <c r="CJ329" s="157"/>
      <c r="CK329" s="157"/>
      <c r="CL329" s="157"/>
      <c r="CM329" s="157"/>
      <c r="CN329" s="157"/>
      <c r="CO329" s="157"/>
      <c r="CP329" s="157"/>
      <c r="CQ329" s="157"/>
      <c r="CR329" s="157"/>
      <c r="CS329" s="157"/>
      <c r="CT329" s="157"/>
      <c r="CU329" s="157"/>
      <c r="CV329" s="157"/>
      <c r="CW329" s="157"/>
      <c r="CX329" s="157"/>
      <c r="CY329" s="157"/>
      <c r="CZ329" s="157"/>
      <c r="DA329" s="157"/>
      <c r="DB329" s="157"/>
      <c r="DC329" s="157"/>
      <c r="DD329" s="157"/>
      <c r="DE329" s="157"/>
      <c r="DF329" s="157"/>
      <c r="DG329" s="157"/>
      <c r="DH329" s="157"/>
    </row>
    <row r="330" spans="1:112" x14ac:dyDescent="0.25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73" t="s">
        <v>447</v>
      </c>
      <c r="BA330" s="173" t="s">
        <v>1633</v>
      </c>
      <c r="BB330" s="60"/>
      <c r="BC330" s="60" t="str">
        <f t="shared" si="15"/>
        <v>SU - ATTREZZATO CON CUCINA</v>
      </c>
      <c r="BD330" s="157"/>
      <c r="BE330" s="173" t="s">
        <v>1634</v>
      </c>
      <c r="BF330" s="173" t="s">
        <v>868</v>
      </c>
      <c r="BG330" s="173" t="s">
        <v>1635</v>
      </c>
      <c r="BH330" s="173" t="s">
        <v>894</v>
      </c>
      <c r="BI330" s="173" t="s">
        <v>210</v>
      </c>
      <c r="BJ330" s="157"/>
      <c r="BK330" s="157"/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  <c r="CE330" s="157"/>
      <c r="CF330" s="157"/>
      <c r="CG330" s="157"/>
      <c r="CH330" s="157"/>
      <c r="CI330" s="157"/>
      <c r="CJ330" s="157"/>
      <c r="CK330" s="157"/>
      <c r="CL330" s="157"/>
      <c r="CM330" s="157"/>
      <c r="CN330" s="157"/>
      <c r="CO330" s="157"/>
      <c r="CP330" s="157"/>
      <c r="CQ330" s="157"/>
      <c r="CR330" s="157"/>
      <c r="CS330" s="157"/>
      <c r="CT330" s="157"/>
      <c r="CU330" s="157"/>
      <c r="CV330" s="157"/>
      <c r="CW330" s="157"/>
      <c r="CX330" s="157"/>
      <c r="CY330" s="157"/>
      <c r="CZ330" s="157"/>
      <c r="DA330" s="157"/>
      <c r="DB330" s="157"/>
      <c r="DC330" s="157"/>
      <c r="DD330" s="157"/>
      <c r="DE330" s="157"/>
      <c r="DF330" s="157"/>
      <c r="DG330" s="157"/>
      <c r="DH330" s="157"/>
    </row>
    <row r="331" spans="1:112" ht="30" x14ac:dyDescent="0.25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73" t="s">
        <v>1375</v>
      </c>
      <c r="BA331" s="173" t="s">
        <v>1636</v>
      </c>
      <c r="BB331" s="60"/>
      <c r="BC331" s="60" t="str">
        <f t="shared" si="15"/>
        <v>SV - ATTREZZATA AD ABITAZIONE PER USO ESCLUSIVO SPETTACOLI VIAGGIANTI</v>
      </c>
      <c r="BD331" s="157"/>
      <c r="BE331" s="173" t="s">
        <v>1637</v>
      </c>
      <c r="BF331" s="173" t="s">
        <v>868</v>
      </c>
      <c r="BG331" s="173" t="s">
        <v>1638</v>
      </c>
      <c r="BH331" s="173" t="s">
        <v>894</v>
      </c>
      <c r="BI331" s="173" t="s">
        <v>210</v>
      </c>
      <c r="BJ331" s="157"/>
      <c r="BK331" s="157"/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  <c r="CE331" s="157"/>
      <c r="CF331" s="157"/>
      <c r="CG331" s="157"/>
      <c r="CH331" s="157"/>
      <c r="CI331" s="157"/>
      <c r="CJ331" s="157"/>
      <c r="CK331" s="157"/>
      <c r="CL331" s="157"/>
      <c r="CM331" s="157"/>
      <c r="CN331" s="157"/>
      <c r="CO331" s="157"/>
      <c r="CP331" s="157"/>
      <c r="CQ331" s="157"/>
      <c r="CR331" s="157"/>
      <c r="CS331" s="157"/>
      <c r="CT331" s="157"/>
      <c r="CU331" s="157"/>
      <c r="CV331" s="157"/>
      <c r="CW331" s="157"/>
      <c r="CX331" s="157"/>
      <c r="CY331" s="157"/>
      <c r="CZ331" s="157"/>
      <c r="DA331" s="157"/>
      <c r="DB331" s="157"/>
      <c r="DC331" s="157"/>
      <c r="DD331" s="157"/>
      <c r="DE331" s="157"/>
      <c r="DF331" s="157"/>
      <c r="DG331" s="157"/>
      <c r="DH331" s="157"/>
    </row>
    <row r="332" spans="1:112" ht="30" x14ac:dyDescent="0.25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73" t="s">
        <v>501</v>
      </c>
      <c r="BA332" s="173" t="s">
        <v>1639</v>
      </c>
      <c r="BB332" s="60"/>
      <c r="BC332" s="60" t="str">
        <f t="shared" si="15"/>
        <v>SX - ATTREZZATA CON ZAVORRA FISSA PER USO ESCLUSIVO AUTOSCUOLA</v>
      </c>
      <c r="BD332" s="157"/>
      <c r="BE332" s="173" t="s">
        <v>1640</v>
      </c>
      <c r="BF332" s="173" t="s">
        <v>868</v>
      </c>
      <c r="BG332" s="173" t="s">
        <v>1641</v>
      </c>
      <c r="BH332" s="173" t="s">
        <v>894</v>
      </c>
      <c r="BI332" s="173" t="s">
        <v>210</v>
      </c>
      <c r="BJ332" s="157"/>
      <c r="BK332" s="157"/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  <c r="CE332" s="157"/>
      <c r="CF332" s="157"/>
      <c r="CG332" s="157"/>
      <c r="CH332" s="157"/>
      <c r="CI332" s="157"/>
      <c r="CJ332" s="157"/>
      <c r="CK332" s="157"/>
      <c r="CL332" s="157"/>
      <c r="CM332" s="157"/>
      <c r="CN332" s="157"/>
      <c r="CO332" s="157"/>
      <c r="CP332" s="157"/>
      <c r="CQ332" s="157"/>
      <c r="CR332" s="157"/>
      <c r="CS332" s="157"/>
      <c r="CT332" s="157"/>
      <c r="CU332" s="157"/>
      <c r="CV332" s="157"/>
      <c r="CW332" s="157"/>
      <c r="CX332" s="157"/>
      <c r="CY332" s="157"/>
      <c r="CZ332" s="157"/>
      <c r="DA332" s="157"/>
      <c r="DB332" s="157"/>
      <c r="DC332" s="157"/>
      <c r="DD332" s="157"/>
      <c r="DE332" s="157"/>
      <c r="DF332" s="157"/>
      <c r="DG332" s="157"/>
      <c r="DH332" s="157"/>
    </row>
    <row r="333" spans="1:112" ht="30" x14ac:dyDescent="0.25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73" t="s">
        <v>1577</v>
      </c>
      <c r="BA333" s="173" t="s">
        <v>1642</v>
      </c>
      <c r="BB333" s="60"/>
      <c r="BC333" s="60" t="str">
        <f t="shared" si="15"/>
        <v>TA - AUTOTELAIO PER AUTOBUS URBANO O SUBURBANO</v>
      </c>
      <c r="BD333" s="157"/>
      <c r="BE333" s="173" t="s">
        <v>1643</v>
      </c>
      <c r="BF333" s="173" t="s">
        <v>868</v>
      </c>
      <c r="BG333" s="173" t="s">
        <v>1644</v>
      </c>
      <c r="BH333" s="173" t="s">
        <v>894</v>
      </c>
      <c r="BI333" s="173" t="s">
        <v>210</v>
      </c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  <c r="CE333" s="157"/>
      <c r="CF333" s="157"/>
      <c r="CG333" s="157"/>
      <c r="CH333" s="157"/>
      <c r="CI333" s="157"/>
      <c r="CJ333" s="157"/>
      <c r="CK333" s="157"/>
      <c r="CL333" s="157"/>
      <c r="CM333" s="157"/>
      <c r="CN333" s="157"/>
      <c r="CO333" s="157"/>
      <c r="CP333" s="157"/>
      <c r="CQ333" s="157"/>
      <c r="CR333" s="157"/>
      <c r="CS333" s="157"/>
      <c r="CT333" s="157"/>
      <c r="CU333" s="157"/>
      <c r="CV333" s="157"/>
      <c r="CW333" s="157"/>
      <c r="CX333" s="157"/>
      <c r="CY333" s="157"/>
      <c r="CZ333" s="157"/>
      <c r="DA333" s="157"/>
      <c r="DB333" s="157"/>
      <c r="DC333" s="157"/>
      <c r="DD333" s="157"/>
      <c r="DE333" s="157"/>
      <c r="DF333" s="157"/>
      <c r="DG333" s="157"/>
      <c r="DH333" s="157"/>
    </row>
    <row r="334" spans="1:112" ht="30" x14ac:dyDescent="0.25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78" t="s">
        <v>1577</v>
      </c>
      <c r="BA334" s="178" t="s">
        <v>1645</v>
      </c>
      <c r="BB334" s="178" t="s">
        <v>256</v>
      </c>
      <c r="BC334" s="60" t="str">
        <f t="shared" si="15"/>
        <v>TA - RIMORCHIO AGRICOLO - CON APPARECCHIATURA</v>
      </c>
      <c r="BD334" s="157"/>
      <c r="BE334" s="173" t="s">
        <v>1646</v>
      </c>
      <c r="BF334" s="173" t="s">
        <v>868</v>
      </c>
      <c r="BG334" s="173" t="s">
        <v>1647</v>
      </c>
      <c r="BH334" s="173" t="s">
        <v>894</v>
      </c>
      <c r="BI334" s="173" t="s">
        <v>210</v>
      </c>
      <c r="BJ334" s="157"/>
      <c r="BK334" s="157"/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  <c r="CE334" s="157"/>
      <c r="CF334" s="157"/>
      <c r="CG334" s="157"/>
      <c r="CH334" s="157"/>
      <c r="CI334" s="157"/>
      <c r="CJ334" s="157"/>
      <c r="CK334" s="157"/>
      <c r="CL334" s="157"/>
      <c r="CM334" s="157"/>
      <c r="CN334" s="157"/>
      <c r="CO334" s="157"/>
      <c r="CP334" s="157"/>
      <c r="CQ334" s="157"/>
      <c r="CR334" s="157"/>
      <c r="CS334" s="157"/>
      <c r="CT334" s="157"/>
      <c r="CU334" s="157"/>
      <c r="CV334" s="157"/>
      <c r="CW334" s="157"/>
      <c r="CX334" s="157"/>
      <c r="CY334" s="157"/>
      <c r="CZ334" s="157"/>
      <c r="DA334" s="157"/>
      <c r="DB334" s="157"/>
      <c r="DC334" s="157"/>
      <c r="DD334" s="157"/>
      <c r="DE334" s="157"/>
      <c r="DF334" s="157"/>
      <c r="DG334" s="157"/>
      <c r="DH334" s="157"/>
    </row>
    <row r="335" spans="1:112" x14ac:dyDescent="0.25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78" t="s">
        <v>1648</v>
      </c>
      <c r="BA335" s="178" t="s">
        <v>1649</v>
      </c>
      <c r="BB335" s="178" t="s">
        <v>256</v>
      </c>
      <c r="BC335" s="60" t="str">
        <f t="shared" si="15"/>
        <v>TB - RIMORCHIO AGRICOLO - BOTTE</v>
      </c>
      <c r="BD335" s="157"/>
      <c r="BE335" s="173" t="s">
        <v>321</v>
      </c>
      <c r="BF335" s="173" t="s">
        <v>868</v>
      </c>
      <c r="BG335" s="173" t="s">
        <v>1650</v>
      </c>
      <c r="BH335" s="173" t="s">
        <v>894</v>
      </c>
      <c r="BI335" s="173" t="s">
        <v>210</v>
      </c>
      <c r="BJ335" s="157"/>
      <c r="BK335" s="157"/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  <c r="CE335" s="157"/>
      <c r="CF335" s="157"/>
      <c r="CG335" s="157"/>
      <c r="CH335" s="157"/>
      <c r="CI335" s="157"/>
      <c r="CJ335" s="157"/>
      <c r="CK335" s="157"/>
      <c r="CL335" s="157"/>
      <c r="CM335" s="157"/>
      <c r="CN335" s="157"/>
      <c r="CO335" s="157"/>
      <c r="CP335" s="157"/>
      <c r="CQ335" s="157"/>
      <c r="CR335" s="157"/>
      <c r="CS335" s="157"/>
      <c r="CT335" s="157"/>
      <c r="CU335" s="157"/>
      <c r="CV335" s="157"/>
      <c r="CW335" s="157"/>
      <c r="CX335" s="157"/>
      <c r="CY335" s="157"/>
      <c r="CZ335" s="157"/>
      <c r="DA335" s="157"/>
      <c r="DB335" s="157"/>
      <c r="DC335" s="157"/>
      <c r="DD335" s="157"/>
      <c r="DE335" s="157"/>
      <c r="DF335" s="157"/>
      <c r="DG335" s="157"/>
      <c r="DH335" s="157"/>
    </row>
    <row r="336" spans="1:112" x14ac:dyDescent="0.25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78" t="s">
        <v>1589</v>
      </c>
      <c r="BA336" s="178" t="s">
        <v>1651</v>
      </c>
      <c r="BB336" s="178" t="s">
        <v>256</v>
      </c>
      <c r="BC336" s="60" t="str">
        <f t="shared" si="15"/>
        <v>TC - RIMORCHIO AGRICOLO - CASSONE</v>
      </c>
      <c r="BD336" s="157"/>
      <c r="BE336" s="173" t="s">
        <v>1652</v>
      </c>
      <c r="BF336" s="173" t="s">
        <v>868</v>
      </c>
      <c r="BG336" s="173" t="s">
        <v>1653</v>
      </c>
      <c r="BH336" s="173" t="s">
        <v>894</v>
      </c>
      <c r="BI336" s="173" t="s">
        <v>210</v>
      </c>
      <c r="BJ336" s="157"/>
      <c r="BK336" s="157"/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  <c r="CE336" s="157"/>
      <c r="CF336" s="157"/>
      <c r="CG336" s="157"/>
      <c r="CH336" s="157"/>
      <c r="CI336" s="157"/>
      <c r="CJ336" s="157"/>
      <c r="CK336" s="157"/>
      <c r="CL336" s="157"/>
      <c r="CM336" s="157"/>
      <c r="CN336" s="157"/>
      <c r="CO336" s="157"/>
      <c r="CP336" s="157"/>
      <c r="CQ336" s="157"/>
      <c r="CR336" s="157"/>
      <c r="CS336" s="157"/>
      <c r="CT336" s="157"/>
      <c r="CU336" s="157"/>
      <c r="CV336" s="157"/>
      <c r="CW336" s="157"/>
      <c r="CX336" s="157"/>
      <c r="CY336" s="157"/>
      <c r="CZ336" s="157"/>
      <c r="DA336" s="157"/>
      <c r="DB336" s="157"/>
      <c r="DC336" s="157"/>
      <c r="DD336" s="157"/>
      <c r="DE336" s="157"/>
      <c r="DF336" s="157"/>
      <c r="DG336" s="157"/>
      <c r="DH336" s="157"/>
    </row>
    <row r="337" spans="1:112" x14ac:dyDescent="0.25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78" t="s">
        <v>1654</v>
      </c>
      <c r="BA337" s="178" t="s">
        <v>1655</v>
      </c>
      <c r="BB337" s="178" t="s">
        <v>256</v>
      </c>
      <c r="BC337" s="60" t="str">
        <f t="shared" si="15"/>
        <v>TM - RIMORCHIO AGRICOLO - ASSE MOTORE</v>
      </c>
      <c r="BD337" s="157"/>
      <c r="BE337" s="173" t="s">
        <v>1656</v>
      </c>
      <c r="BF337" s="173" t="s">
        <v>868</v>
      </c>
      <c r="BG337" s="173" t="s">
        <v>1657</v>
      </c>
      <c r="BH337" s="173" t="s">
        <v>894</v>
      </c>
      <c r="BI337" s="173" t="s">
        <v>210</v>
      </c>
      <c r="BJ337" s="157"/>
      <c r="BK337" s="157"/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  <c r="CE337" s="157"/>
      <c r="CF337" s="157"/>
      <c r="CG337" s="157"/>
      <c r="CH337" s="157"/>
      <c r="CI337" s="157"/>
      <c r="CJ337" s="157"/>
      <c r="CK337" s="157"/>
      <c r="CL337" s="157"/>
      <c r="CM337" s="157"/>
      <c r="CN337" s="157"/>
      <c r="CO337" s="157"/>
      <c r="CP337" s="157"/>
      <c r="CQ337" s="157"/>
      <c r="CR337" s="157"/>
      <c r="CS337" s="157"/>
      <c r="CT337" s="157"/>
      <c r="CU337" s="157"/>
      <c r="CV337" s="157"/>
      <c r="CW337" s="157"/>
      <c r="CX337" s="157"/>
      <c r="CY337" s="157"/>
      <c r="CZ337" s="157"/>
      <c r="DA337" s="157"/>
      <c r="DB337" s="157"/>
      <c r="DC337" s="157"/>
      <c r="DD337" s="157"/>
      <c r="DE337" s="157"/>
      <c r="DF337" s="157"/>
      <c r="DG337" s="157"/>
      <c r="DH337" s="157"/>
    </row>
    <row r="338" spans="1:112" x14ac:dyDescent="0.25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78" t="s">
        <v>1592</v>
      </c>
      <c r="BA338" s="178" t="s">
        <v>1658</v>
      </c>
      <c r="BB338" s="178" t="s">
        <v>256</v>
      </c>
      <c r="BC338" s="60" t="str">
        <f t="shared" si="15"/>
        <v>TP - RIMORCHIO AGRICOLO - PIANALE</v>
      </c>
      <c r="BD338" s="157"/>
      <c r="BE338" s="173" t="s">
        <v>274</v>
      </c>
      <c r="BF338" s="173" t="s">
        <v>868</v>
      </c>
      <c r="BG338" s="173" t="s">
        <v>1659</v>
      </c>
      <c r="BH338" s="173" t="s">
        <v>894</v>
      </c>
      <c r="BI338" s="173" t="s">
        <v>210</v>
      </c>
      <c r="BJ338" s="157"/>
      <c r="BK338" s="157"/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  <c r="CE338" s="157"/>
      <c r="CF338" s="157"/>
      <c r="CG338" s="157"/>
      <c r="CH338" s="157"/>
      <c r="CI338" s="157"/>
      <c r="CJ338" s="157"/>
      <c r="CK338" s="157"/>
      <c r="CL338" s="157"/>
      <c r="CM338" s="157"/>
      <c r="CN338" s="157"/>
      <c r="CO338" s="157"/>
      <c r="CP338" s="157"/>
      <c r="CQ338" s="157"/>
      <c r="CR338" s="157"/>
      <c r="CS338" s="157"/>
      <c r="CT338" s="157"/>
      <c r="CU338" s="157"/>
      <c r="CV338" s="157"/>
      <c r="CW338" s="157"/>
      <c r="CX338" s="157"/>
      <c r="CY338" s="157"/>
      <c r="CZ338" s="157"/>
      <c r="DA338" s="157"/>
      <c r="DB338" s="157"/>
      <c r="DC338" s="157"/>
      <c r="DD338" s="157"/>
      <c r="DE338" s="157"/>
      <c r="DF338" s="157"/>
      <c r="DG338" s="157"/>
      <c r="DH338" s="157"/>
    </row>
    <row r="339" spans="1:112" x14ac:dyDescent="0.25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73" t="s">
        <v>1595</v>
      </c>
      <c r="BA339" s="173" t="s">
        <v>1660</v>
      </c>
      <c r="BB339" s="60"/>
      <c r="BC339" s="60" t="str">
        <f t="shared" si="15"/>
        <v>TR - TRICICLO</v>
      </c>
      <c r="BD339" s="157"/>
      <c r="BE339" s="173" t="s">
        <v>1661</v>
      </c>
      <c r="BF339" s="173" t="s">
        <v>868</v>
      </c>
      <c r="BG339" s="173" t="s">
        <v>1662</v>
      </c>
      <c r="BH339" s="173" t="s">
        <v>894</v>
      </c>
      <c r="BI339" s="173" t="s">
        <v>210</v>
      </c>
      <c r="BJ339" s="157"/>
      <c r="BK339" s="157"/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  <c r="CE339" s="157"/>
      <c r="CF339" s="157"/>
      <c r="CG339" s="157"/>
      <c r="CH339" s="157"/>
      <c r="CI339" s="157"/>
      <c r="CJ339" s="157"/>
      <c r="CK339" s="157"/>
      <c r="CL339" s="157"/>
      <c r="CM339" s="157"/>
      <c r="CN339" s="157"/>
      <c r="CO339" s="157"/>
      <c r="CP339" s="157"/>
      <c r="CQ339" s="157"/>
      <c r="CR339" s="157"/>
      <c r="CS339" s="157"/>
      <c r="CT339" s="157"/>
      <c r="CU339" s="157"/>
      <c r="CV339" s="157"/>
      <c r="CW339" s="157"/>
      <c r="CX339" s="157"/>
      <c r="CY339" s="157"/>
      <c r="CZ339" s="157"/>
      <c r="DA339" s="157"/>
      <c r="DB339" s="157"/>
      <c r="DC339" s="157"/>
      <c r="DD339" s="157"/>
      <c r="DE339" s="157"/>
      <c r="DF339" s="157"/>
      <c r="DG339" s="157"/>
      <c r="DH339" s="157"/>
    </row>
    <row r="340" spans="1:112" ht="30" x14ac:dyDescent="0.25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78" t="s">
        <v>1595</v>
      </c>
      <c r="BA340" s="178" t="s">
        <v>1663</v>
      </c>
      <c r="BB340" s="178" t="s">
        <v>256</v>
      </c>
      <c r="BC340" s="60" t="str">
        <f t="shared" si="15"/>
        <v>TR - RIMORCHIO AGRICOLO - CASSONE RIBALTABILE</v>
      </c>
      <c r="BD340" s="157"/>
      <c r="BE340" s="173" t="s">
        <v>1664</v>
      </c>
      <c r="BF340" s="173" t="s">
        <v>868</v>
      </c>
      <c r="BG340" s="173" t="s">
        <v>1665</v>
      </c>
      <c r="BH340" s="173" t="s">
        <v>894</v>
      </c>
      <c r="BI340" s="173" t="s">
        <v>210</v>
      </c>
      <c r="BJ340" s="157"/>
      <c r="BK340" s="157"/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  <c r="CE340" s="157"/>
      <c r="CF340" s="157"/>
      <c r="CG340" s="157"/>
      <c r="CH340" s="157"/>
      <c r="CI340" s="157"/>
      <c r="CJ340" s="157"/>
      <c r="CK340" s="157"/>
      <c r="CL340" s="157"/>
      <c r="CM340" s="157"/>
      <c r="CN340" s="157"/>
      <c r="CO340" s="157"/>
      <c r="CP340" s="157"/>
      <c r="CQ340" s="157"/>
      <c r="CR340" s="157"/>
      <c r="CS340" s="157"/>
      <c r="CT340" s="157"/>
      <c r="CU340" s="157"/>
      <c r="CV340" s="157"/>
      <c r="CW340" s="157"/>
      <c r="CX340" s="157"/>
      <c r="CY340" s="157"/>
      <c r="CZ340" s="157"/>
      <c r="DA340" s="157"/>
      <c r="DB340" s="157"/>
      <c r="DC340" s="157"/>
      <c r="DD340" s="157"/>
      <c r="DE340" s="157"/>
      <c r="DF340" s="157"/>
      <c r="DG340" s="157"/>
      <c r="DH340" s="157"/>
    </row>
    <row r="341" spans="1:112" x14ac:dyDescent="0.25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  <c r="AZ341" s="173" t="s">
        <v>1666</v>
      </c>
      <c r="BA341" s="173" t="s">
        <v>1667</v>
      </c>
      <c r="BB341" s="60"/>
      <c r="BC341" s="60" t="str">
        <f t="shared" si="15"/>
        <v>TS - CABINATO CON RALLA</v>
      </c>
      <c r="BD341" s="157"/>
      <c r="BE341" s="173" t="s">
        <v>1668</v>
      </c>
      <c r="BF341" s="173" t="s">
        <v>868</v>
      </c>
      <c r="BG341" s="173" t="s">
        <v>1669</v>
      </c>
      <c r="BH341" s="173" t="s">
        <v>894</v>
      </c>
      <c r="BI341" s="173" t="s">
        <v>210</v>
      </c>
      <c r="BJ341" s="157"/>
      <c r="BK341" s="157"/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  <c r="CE341" s="157"/>
      <c r="CF341" s="157"/>
      <c r="CG341" s="157"/>
      <c r="CH341" s="157"/>
      <c r="CI341" s="157"/>
      <c r="CJ341" s="157"/>
      <c r="CK341" s="157"/>
      <c r="CL341" s="157"/>
      <c r="CM341" s="157"/>
      <c r="CN341" s="157"/>
      <c r="CO341" s="157"/>
      <c r="CP341" s="157"/>
      <c r="CQ341" s="157"/>
      <c r="CR341" s="157"/>
      <c r="CS341" s="157"/>
      <c r="CT341" s="157"/>
      <c r="CU341" s="157"/>
      <c r="CV341" s="157"/>
      <c r="CW341" s="157"/>
      <c r="CX341" s="157"/>
      <c r="CY341" s="157"/>
      <c r="CZ341" s="157"/>
      <c r="DA341" s="157"/>
      <c r="DB341" s="157"/>
      <c r="DC341" s="157"/>
      <c r="DD341" s="157"/>
      <c r="DE341" s="157"/>
      <c r="DF341" s="157"/>
      <c r="DG341" s="157"/>
      <c r="DH341" s="157"/>
    </row>
    <row r="342" spans="1:112" ht="30" x14ac:dyDescent="0.25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157"/>
      <c r="AV342" s="157"/>
      <c r="AW342" s="157"/>
      <c r="AX342" s="157"/>
      <c r="AY342" s="157"/>
      <c r="AZ342" s="178" t="s">
        <v>1670</v>
      </c>
      <c r="BA342" s="178" t="s">
        <v>395</v>
      </c>
      <c r="BB342" s="178" t="s">
        <v>309</v>
      </c>
      <c r="BC342" s="60" t="str">
        <f t="shared" si="15"/>
        <v>TX - MACCHINA AGRICOLA OPERATRICE TRAINATA</v>
      </c>
      <c r="BD342" s="157"/>
      <c r="BE342" s="173" t="s">
        <v>1671</v>
      </c>
      <c r="BF342" s="173" t="s">
        <v>868</v>
      </c>
      <c r="BG342" s="173" t="s">
        <v>1672</v>
      </c>
      <c r="BH342" s="173" t="s">
        <v>894</v>
      </c>
      <c r="BI342" s="173" t="s">
        <v>210</v>
      </c>
      <c r="BJ342" s="157"/>
      <c r="BK342" s="157"/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  <c r="CE342" s="157"/>
      <c r="CF342" s="157"/>
      <c r="CG342" s="157"/>
      <c r="CH342" s="157"/>
      <c r="CI342" s="157"/>
      <c r="CJ342" s="157"/>
      <c r="CK342" s="157"/>
      <c r="CL342" s="157"/>
      <c r="CM342" s="157"/>
      <c r="CN342" s="157"/>
      <c r="CO342" s="157"/>
      <c r="CP342" s="157"/>
      <c r="CQ342" s="157"/>
      <c r="CR342" s="157"/>
      <c r="CS342" s="157"/>
      <c r="CT342" s="157"/>
      <c r="CU342" s="157"/>
      <c r="CV342" s="157"/>
      <c r="CW342" s="157"/>
      <c r="CX342" s="157"/>
      <c r="CY342" s="157"/>
      <c r="CZ342" s="157"/>
      <c r="DA342" s="157"/>
      <c r="DB342" s="157"/>
      <c r="DC342" s="157"/>
      <c r="DD342" s="157"/>
      <c r="DE342" s="157"/>
      <c r="DF342" s="157"/>
      <c r="DG342" s="157"/>
      <c r="DH342" s="157"/>
    </row>
    <row r="343" spans="1:112" x14ac:dyDescent="0.25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  <c r="AZ343" s="178" t="s">
        <v>1673</v>
      </c>
      <c r="BA343" s="178" t="s">
        <v>1674</v>
      </c>
      <c r="BB343" s="178" t="s">
        <v>256</v>
      </c>
      <c r="BC343" s="60" t="str">
        <f t="shared" si="15"/>
        <v>TY - TELAIO PER RIMOCHI AGRICOLI</v>
      </c>
      <c r="BD343" s="157"/>
      <c r="BE343" s="173" t="s">
        <v>299</v>
      </c>
      <c r="BF343" s="173" t="s">
        <v>868</v>
      </c>
      <c r="BG343" s="173" t="s">
        <v>1675</v>
      </c>
      <c r="BH343" s="173" t="s">
        <v>894</v>
      </c>
      <c r="BI343" s="173" t="s">
        <v>210</v>
      </c>
      <c r="BJ343" s="157"/>
      <c r="BK343" s="157"/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  <c r="CE343" s="157"/>
      <c r="CF343" s="157"/>
      <c r="CG343" s="157"/>
      <c r="CH343" s="157"/>
      <c r="CI343" s="157"/>
      <c r="CJ343" s="157"/>
      <c r="CK343" s="157"/>
      <c r="CL343" s="157"/>
      <c r="CM343" s="157"/>
      <c r="CN343" s="157"/>
      <c r="CO343" s="157"/>
      <c r="CP343" s="157"/>
      <c r="CQ343" s="157"/>
      <c r="CR343" s="157"/>
      <c r="CS343" s="157"/>
      <c r="CT343" s="157"/>
      <c r="CU343" s="157"/>
      <c r="CV343" s="157"/>
      <c r="CW343" s="157"/>
      <c r="CX343" s="157"/>
      <c r="CY343" s="157"/>
      <c r="CZ343" s="157"/>
      <c r="DA343" s="157"/>
      <c r="DB343" s="157"/>
      <c r="DC343" s="157"/>
      <c r="DD343" s="157"/>
      <c r="DE343" s="157"/>
      <c r="DF343" s="157"/>
      <c r="DG343" s="157"/>
      <c r="DH343" s="157"/>
    </row>
    <row r="344" spans="1:112" x14ac:dyDescent="0.25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  <c r="AZ344" s="173" t="s">
        <v>1676</v>
      </c>
      <c r="BA344" s="173" t="s">
        <v>1677</v>
      </c>
      <c r="BB344" s="60"/>
      <c r="BC344" s="60" t="str">
        <f t="shared" si="15"/>
        <v>U0 - TELAIO PER RIMORCHIO</v>
      </c>
      <c r="BD344" s="157"/>
      <c r="BE344" s="173" t="s">
        <v>1678</v>
      </c>
      <c r="BF344" s="173" t="s">
        <v>868</v>
      </c>
      <c r="BG344" s="173" t="s">
        <v>1679</v>
      </c>
      <c r="BH344" s="173" t="s">
        <v>894</v>
      </c>
      <c r="BI344" s="173" t="s">
        <v>210</v>
      </c>
      <c r="BJ344" s="157"/>
      <c r="BK344" s="157"/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  <c r="CE344" s="157"/>
      <c r="CF344" s="157"/>
      <c r="CG344" s="157"/>
      <c r="CH344" s="157"/>
      <c r="CI344" s="157"/>
      <c r="CJ344" s="157"/>
      <c r="CK344" s="157"/>
      <c r="CL344" s="157"/>
      <c r="CM344" s="157"/>
      <c r="CN344" s="157"/>
      <c r="CO344" s="157"/>
      <c r="CP344" s="157"/>
      <c r="CQ344" s="157"/>
      <c r="CR344" s="157"/>
      <c r="CS344" s="157"/>
      <c r="CT344" s="157"/>
      <c r="CU344" s="157"/>
      <c r="CV344" s="157"/>
      <c r="CW344" s="157"/>
      <c r="CX344" s="157"/>
      <c r="CY344" s="157"/>
      <c r="CZ344" s="157"/>
      <c r="DA344" s="157"/>
      <c r="DB344" s="157"/>
      <c r="DC344" s="157"/>
      <c r="DD344" s="157"/>
      <c r="DE344" s="157"/>
      <c r="DF344" s="157"/>
      <c r="DG344" s="157"/>
      <c r="DH344" s="157"/>
    </row>
    <row r="345" spans="1:112" x14ac:dyDescent="0.25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  <c r="AT345" s="157"/>
      <c r="AU345" s="157"/>
      <c r="AV345" s="157"/>
      <c r="AW345" s="157"/>
      <c r="AX345" s="157"/>
      <c r="AY345" s="157"/>
      <c r="AZ345" s="173" t="s">
        <v>1680</v>
      </c>
      <c r="BA345" s="173" t="s">
        <v>1681</v>
      </c>
      <c r="BB345" s="60"/>
      <c r="BC345" s="60" t="str">
        <f t="shared" si="15"/>
        <v>U1 - CABINATO (AUTOTELAIO)</v>
      </c>
      <c r="BD345" s="157"/>
      <c r="BE345" s="173" t="s">
        <v>1682</v>
      </c>
      <c r="BF345" s="173" t="s">
        <v>868</v>
      </c>
      <c r="BG345" s="173" t="s">
        <v>1683</v>
      </c>
      <c r="BH345" s="173" t="s">
        <v>894</v>
      </c>
      <c r="BI345" s="173" t="s">
        <v>210</v>
      </c>
      <c r="BJ345" s="157"/>
      <c r="BK345" s="157"/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  <c r="CA345" s="157"/>
      <c r="CB345" s="157"/>
      <c r="CC345" s="157"/>
      <c r="CD345" s="157"/>
      <c r="CE345" s="157"/>
      <c r="CF345" s="157"/>
      <c r="CG345" s="157"/>
      <c r="CH345" s="157"/>
      <c r="CI345" s="157"/>
      <c r="CJ345" s="157"/>
      <c r="CK345" s="157"/>
      <c r="CL345" s="157"/>
      <c r="CM345" s="157"/>
      <c r="CN345" s="157"/>
      <c r="CO345" s="157"/>
      <c r="CP345" s="157"/>
      <c r="CQ345" s="157"/>
      <c r="CR345" s="157"/>
      <c r="CS345" s="157"/>
      <c r="CT345" s="157"/>
      <c r="CU345" s="157"/>
      <c r="CV345" s="157"/>
      <c r="CW345" s="157"/>
      <c r="CX345" s="157"/>
      <c r="CY345" s="157"/>
      <c r="CZ345" s="157"/>
      <c r="DA345" s="157"/>
      <c r="DB345" s="157"/>
      <c r="DC345" s="157"/>
      <c r="DD345" s="157"/>
      <c r="DE345" s="157"/>
      <c r="DF345" s="157"/>
      <c r="DG345" s="157"/>
      <c r="DH345" s="157"/>
    </row>
    <row r="346" spans="1:112" ht="30" x14ac:dyDescent="0.25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  <c r="AT346" s="157"/>
      <c r="AU346" s="157"/>
      <c r="AV346" s="157"/>
      <c r="AW346" s="157"/>
      <c r="AX346" s="157"/>
      <c r="AY346" s="157"/>
      <c r="AZ346" s="173" t="s">
        <v>1684</v>
      </c>
      <c r="BA346" s="173" t="s">
        <v>1685</v>
      </c>
      <c r="BB346" s="60"/>
      <c r="BC346" s="60" t="str">
        <f t="shared" si="15"/>
        <v>U2 - AUTOTELAIO PER TRATTORE PER SEMIRIMORCHIO</v>
      </c>
      <c r="BD346" s="157"/>
      <c r="BE346" s="173" t="s">
        <v>1686</v>
      </c>
      <c r="BF346" s="173" t="s">
        <v>868</v>
      </c>
      <c r="BG346" s="173" t="s">
        <v>1687</v>
      </c>
      <c r="BH346" s="173" t="s">
        <v>894</v>
      </c>
      <c r="BI346" s="173" t="s">
        <v>210</v>
      </c>
      <c r="BJ346" s="157"/>
      <c r="BK346" s="157"/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  <c r="CE346" s="157"/>
      <c r="CF346" s="157"/>
      <c r="CG346" s="157"/>
      <c r="CH346" s="157"/>
      <c r="CI346" s="157"/>
      <c r="CJ346" s="157"/>
      <c r="CK346" s="157"/>
      <c r="CL346" s="157"/>
      <c r="CM346" s="157"/>
      <c r="CN346" s="157"/>
      <c r="CO346" s="157"/>
      <c r="CP346" s="157"/>
      <c r="CQ346" s="157"/>
      <c r="CR346" s="157"/>
      <c r="CS346" s="157"/>
      <c r="CT346" s="157"/>
      <c r="CU346" s="157"/>
      <c r="CV346" s="157"/>
      <c r="CW346" s="157"/>
      <c r="CX346" s="157"/>
      <c r="CY346" s="157"/>
      <c r="CZ346" s="157"/>
      <c r="DA346" s="157"/>
      <c r="DB346" s="157"/>
      <c r="DC346" s="157"/>
      <c r="DD346" s="157"/>
      <c r="DE346" s="157"/>
      <c r="DF346" s="157"/>
      <c r="DG346" s="157"/>
      <c r="DH346" s="157"/>
    </row>
    <row r="347" spans="1:112" x14ac:dyDescent="0.25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  <c r="AZ347" s="173" t="s">
        <v>1688</v>
      </c>
      <c r="BA347" s="173" t="s">
        <v>1689</v>
      </c>
      <c r="BB347" s="60"/>
      <c r="BC347" s="60" t="str">
        <f t="shared" ref="BC347:BC410" si="16">CONCATENATE(AZ347," - ",BA347)</f>
        <v>U3 - CHIUSA ATTREZZATA PER CAMPEGGIO</v>
      </c>
      <c r="BD347" s="157"/>
      <c r="BE347" s="173" t="s">
        <v>1690</v>
      </c>
      <c r="BF347" s="173" t="s">
        <v>868</v>
      </c>
      <c r="BG347" s="173" t="s">
        <v>1691</v>
      </c>
      <c r="BH347" s="173" t="s">
        <v>894</v>
      </c>
      <c r="BI347" s="173" t="s">
        <v>210</v>
      </c>
      <c r="BJ347" s="157"/>
      <c r="BK347" s="157"/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  <c r="CE347" s="157"/>
      <c r="CF347" s="157"/>
      <c r="CG347" s="157"/>
      <c r="CH347" s="157"/>
      <c r="CI347" s="157"/>
      <c r="CJ347" s="157"/>
      <c r="CK347" s="157"/>
      <c r="CL347" s="157"/>
      <c r="CM347" s="157"/>
      <c r="CN347" s="157"/>
      <c r="CO347" s="157"/>
      <c r="CP347" s="157"/>
      <c r="CQ347" s="157"/>
      <c r="CR347" s="157"/>
      <c r="CS347" s="157"/>
      <c r="CT347" s="157"/>
      <c r="CU347" s="157"/>
      <c r="CV347" s="157"/>
      <c r="CW347" s="157"/>
      <c r="CX347" s="157"/>
      <c r="CY347" s="157"/>
      <c r="CZ347" s="157"/>
      <c r="DA347" s="157"/>
      <c r="DB347" s="157"/>
      <c r="DC347" s="157"/>
      <c r="DD347" s="157"/>
      <c r="DE347" s="157"/>
      <c r="DF347" s="157"/>
      <c r="DG347" s="157"/>
      <c r="DH347" s="157"/>
    </row>
    <row r="348" spans="1:112" ht="30" x14ac:dyDescent="0.25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  <c r="AZ348" s="173" t="s">
        <v>1692</v>
      </c>
      <c r="BA348" s="173" t="s">
        <v>1693</v>
      </c>
      <c r="BB348" s="60"/>
      <c r="BC348" s="60" t="str">
        <f t="shared" si="16"/>
        <v>U4 - ATTREZZATA CON POMPA PER CALCESTRUZZO</v>
      </c>
      <c r="BD348" s="157"/>
      <c r="BE348" s="173" t="s">
        <v>1694</v>
      </c>
      <c r="BF348" s="173" t="s">
        <v>868</v>
      </c>
      <c r="BG348" s="173" t="s">
        <v>1695</v>
      </c>
      <c r="BH348" s="173" t="s">
        <v>894</v>
      </c>
      <c r="BI348" s="173" t="s">
        <v>210</v>
      </c>
      <c r="BJ348" s="157"/>
      <c r="BK348" s="157"/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  <c r="CE348" s="157"/>
      <c r="CF348" s="157"/>
      <c r="CG348" s="157"/>
      <c r="CH348" s="157"/>
      <c r="CI348" s="157"/>
      <c r="CJ348" s="157"/>
      <c r="CK348" s="157"/>
      <c r="CL348" s="157"/>
      <c r="CM348" s="157"/>
      <c r="CN348" s="157"/>
      <c r="CO348" s="157"/>
      <c r="CP348" s="157"/>
      <c r="CQ348" s="157"/>
      <c r="CR348" s="157"/>
      <c r="CS348" s="157"/>
      <c r="CT348" s="157"/>
      <c r="CU348" s="157"/>
      <c r="CV348" s="157"/>
      <c r="CW348" s="157"/>
      <c r="CX348" s="157"/>
      <c r="CY348" s="157"/>
      <c r="CZ348" s="157"/>
      <c r="DA348" s="157"/>
      <c r="DB348" s="157"/>
      <c r="DC348" s="157"/>
      <c r="DD348" s="157"/>
      <c r="DE348" s="157"/>
      <c r="DF348" s="157"/>
      <c r="DG348" s="157"/>
      <c r="DH348" s="157"/>
    </row>
    <row r="349" spans="1:112" x14ac:dyDescent="0.25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73" t="s">
        <v>1696</v>
      </c>
      <c r="BA349" s="173" t="s">
        <v>1697</v>
      </c>
      <c r="BB349" s="60"/>
      <c r="BC349" s="60" t="str">
        <f t="shared" si="16"/>
        <v>U5 - AUTOAMBULANZA</v>
      </c>
      <c r="BD349" s="157"/>
      <c r="BE349" s="173" t="s">
        <v>1698</v>
      </c>
      <c r="BF349" s="173" t="s">
        <v>868</v>
      </c>
      <c r="BG349" s="173" t="s">
        <v>1699</v>
      </c>
      <c r="BH349" s="173" t="s">
        <v>894</v>
      </c>
      <c r="BI349" s="173" t="s">
        <v>210</v>
      </c>
      <c r="BJ349" s="157"/>
      <c r="BK349" s="157"/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  <c r="CE349" s="157"/>
      <c r="CF349" s="157"/>
      <c r="CG349" s="157"/>
      <c r="CH349" s="157"/>
      <c r="CI349" s="157"/>
      <c r="CJ349" s="157"/>
      <c r="CK349" s="157"/>
      <c r="CL349" s="157"/>
      <c r="CM349" s="157"/>
      <c r="CN349" s="157"/>
      <c r="CO349" s="157"/>
      <c r="CP349" s="157"/>
      <c r="CQ349" s="157"/>
      <c r="CR349" s="157"/>
      <c r="CS349" s="157"/>
      <c r="CT349" s="157"/>
      <c r="CU349" s="157"/>
      <c r="CV349" s="157"/>
      <c r="CW349" s="157"/>
      <c r="CX349" s="157"/>
      <c r="CY349" s="157"/>
      <c r="CZ349" s="157"/>
      <c r="DA349" s="157"/>
      <c r="DB349" s="157"/>
      <c r="DC349" s="157"/>
      <c r="DD349" s="157"/>
      <c r="DE349" s="157"/>
      <c r="DF349" s="157"/>
      <c r="DG349" s="157"/>
      <c r="DH349" s="157"/>
    </row>
    <row r="350" spans="1:112" x14ac:dyDescent="0.25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73" t="s">
        <v>1700</v>
      </c>
      <c r="BA350" s="173" t="s">
        <v>1701</v>
      </c>
      <c r="BB350" s="60"/>
      <c r="BC350" s="60" t="str">
        <f t="shared" si="16"/>
        <v>U6 - AMBULATORIO MOBILE</v>
      </c>
      <c r="BD350" s="157"/>
      <c r="BE350" s="173" t="s">
        <v>1702</v>
      </c>
      <c r="BF350" s="173" t="s">
        <v>868</v>
      </c>
      <c r="BG350" s="173" t="s">
        <v>1703</v>
      </c>
      <c r="BH350" s="173" t="s">
        <v>894</v>
      </c>
      <c r="BI350" s="173" t="s">
        <v>210</v>
      </c>
      <c r="BJ350" s="157"/>
      <c r="BK350" s="157"/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  <c r="CE350" s="157"/>
      <c r="CF350" s="157"/>
      <c r="CG350" s="157"/>
      <c r="CH350" s="157"/>
      <c r="CI350" s="157"/>
      <c r="CJ350" s="157"/>
      <c r="CK350" s="157"/>
      <c r="CL350" s="157"/>
      <c r="CM350" s="157"/>
      <c r="CN350" s="157"/>
      <c r="CO350" s="157"/>
      <c r="CP350" s="157"/>
      <c r="CQ350" s="157"/>
      <c r="CR350" s="157"/>
      <c r="CS350" s="157"/>
      <c r="CT350" s="157"/>
      <c r="CU350" s="157"/>
      <c r="CV350" s="157"/>
      <c r="CW350" s="157"/>
      <c r="CX350" s="157"/>
      <c r="CY350" s="157"/>
      <c r="CZ350" s="157"/>
      <c r="DA350" s="157"/>
      <c r="DB350" s="157"/>
      <c r="DC350" s="157"/>
      <c r="DD350" s="157"/>
      <c r="DE350" s="157"/>
      <c r="DF350" s="157"/>
      <c r="DG350" s="157"/>
      <c r="DH350" s="157"/>
    </row>
    <row r="351" spans="1:112" x14ac:dyDescent="0.25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73" t="s">
        <v>1704</v>
      </c>
      <c r="BA351" s="173" t="s">
        <v>1705</v>
      </c>
      <c r="BB351" s="60"/>
      <c r="BC351" s="60" t="str">
        <f t="shared" si="16"/>
        <v>U7 - AUTOFUNEBRE (PER TRASPORTO SALME)</v>
      </c>
      <c r="BD351" s="157"/>
      <c r="BE351" s="173" t="s">
        <v>1706</v>
      </c>
      <c r="BF351" s="173" t="s">
        <v>868</v>
      </c>
      <c r="BG351" s="173" t="s">
        <v>1707</v>
      </c>
      <c r="BH351" s="173" t="s">
        <v>894</v>
      </c>
      <c r="BI351" s="173" t="s">
        <v>210</v>
      </c>
      <c r="BJ351" s="157"/>
      <c r="BK351" s="157"/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  <c r="CE351" s="157"/>
      <c r="CF351" s="157"/>
      <c r="CG351" s="157"/>
      <c r="CH351" s="157"/>
      <c r="CI351" s="157"/>
      <c r="CJ351" s="157"/>
      <c r="CK351" s="157"/>
      <c r="CL351" s="157"/>
      <c r="CM351" s="157"/>
      <c r="CN351" s="157"/>
      <c r="CO351" s="157"/>
      <c r="CP351" s="157"/>
      <c r="CQ351" s="157"/>
      <c r="CR351" s="157"/>
      <c r="CS351" s="157"/>
      <c r="CT351" s="157"/>
      <c r="CU351" s="157"/>
      <c r="CV351" s="157"/>
      <c r="CW351" s="157"/>
      <c r="CX351" s="157"/>
      <c r="CY351" s="157"/>
      <c r="CZ351" s="157"/>
      <c r="DA351" s="157"/>
      <c r="DB351" s="157"/>
      <c r="DC351" s="157"/>
      <c r="DD351" s="157"/>
      <c r="DE351" s="157"/>
      <c r="DF351" s="157"/>
      <c r="DG351" s="157"/>
      <c r="DH351" s="157"/>
    </row>
    <row r="352" spans="1:112" x14ac:dyDescent="0.25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73" t="s">
        <v>1708</v>
      </c>
      <c r="BA352" s="173" t="s">
        <v>1709</v>
      </c>
      <c r="BB352" s="60"/>
      <c r="BC352" s="60" t="str">
        <f t="shared" si="16"/>
        <v>U8 - ATTREZZATA PER SOCCORSO STRADALE</v>
      </c>
      <c r="BD352" s="157"/>
      <c r="BE352" s="173" t="s">
        <v>1710</v>
      </c>
      <c r="BF352" s="173" t="s">
        <v>868</v>
      </c>
      <c r="BG352" s="173" t="s">
        <v>1711</v>
      </c>
      <c r="BH352" s="173" t="s">
        <v>894</v>
      </c>
      <c r="BI352" s="173" t="s">
        <v>210</v>
      </c>
      <c r="BJ352" s="157"/>
      <c r="BK352" s="157"/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  <c r="CE352" s="157"/>
      <c r="CF352" s="157"/>
      <c r="CG352" s="157"/>
      <c r="CH352" s="157"/>
      <c r="CI352" s="157"/>
      <c r="CJ352" s="157"/>
      <c r="CK352" s="157"/>
      <c r="CL352" s="157"/>
      <c r="CM352" s="157"/>
      <c r="CN352" s="157"/>
      <c r="CO352" s="157"/>
      <c r="CP352" s="157"/>
      <c r="CQ352" s="157"/>
      <c r="CR352" s="157"/>
      <c r="CS352" s="157"/>
      <c r="CT352" s="157"/>
      <c r="CU352" s="157"/>
      <c r="CV352" s="157"/>
      <c r="CW352" s="157"/>
      <c r="CX352" s="157"/>
      <c r="CY352" s="157"/>
      <c r="CZ352" s="157"/>
      <c r="DA352" s="157"/>
      <c r="DB352" s="157"/>
      <c r="DC352" s="157"/>
      <c r="DD352" s="157"/>
      <c r="DE352" s="157"/>
      <c r="DF352" s="157"/>
      <c r="DG352" s="157"/>
      <c r="DH352" s="157"/>
    </row>
    <row r="353" spans="1:112" x14ac:dyDescent="0.25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73" t="s">
        <v>1712</v>
      </c>
      <c r="BA353" s="173" t="s">
        <v>1713</v>
      </c>
      <c r="BB353" s="60"/>
      <c r="BC353" s="60" t="str">
        <f t="shared" si="16"/>
        <v>U9 - ANNAFFIATRICE STRADALE</v>
      </c>
      <c r="BD353" s="157"/>
      <c r="BE353" s="173" t="s">
        <v>1714</v>
      </c>
      <c r="BF353" s="173" t="s">
        <v>868</v>
      </c>
      <c r="BG353" s="173" t="s">
        <v>1715</v>
      </c>
      <c r="BH353" s="173" t="s">
        <v>894</v>
      </c>
      <c r="BI353" s="173" t="s">
        <v>210</v>
      </c>
      <c r="BJ353" s="157"/>
      <c r="BK353" s="157"/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  <c r="CE353" s="157"/>
      <c r="CF353" s="157"/>
      <c r="CG353" s="157"/>
      <c r="CH353" s="157"/>
      <c r="CI353" s="157"/>
      <c r="CJ353" s="157"/>
      <c r="CK353" s="157"/>
      <c r="CL353" s="157"/>
      <c r="CM353" s="157"/>
      <c r="CN353" s="157"/>
      <c r="CO353" s="157"/>
      <c r="CP353" s="157"/>
      <c r="CQ353" s="157"/>
      <c r="CR353" s="157"/>
      <c r="CS353" s="157"/>
      <c r="CT353" s="157"/>
      <c r="CU353" s="157"/>
      <c r="CV353" s="157"/>
      <c r="CW353" s="157"/>
      <c r="CX353" s="157"/>
      <c r="CY353" s="157"/>
      <c r="CZ353" s="157"/>
      <c r="DA353" s="157"/>
      <c r="DB353" s="157"/>
      <c r="DC353" s="157"/>
      <c r="DD353" s="157"/>
      <c r="DE353" s="157"/>
      <c r="DF353" s="157"/>
      <c r="DG353" s="157"/>
      <c r="DH353" s="157"/>
    </row>
    <row r="354" spans="1:112" ht="30" x14ac:dyDescent="0.25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73" t="s">
        <v>1716</v>
      </c>
      <c r="BA354" s="173" t="s">
        <v>1717</v>
      </c>
      <c r="BB354" s="60"/>
      <c r="BC354" s="60" t="str">
        <f t="shared" si="16"/>
        <v>UA - AUTOSCALA PER RIPARAZIONI LINEE ELETTRICHE</v>
      </c>
      <c r="BD354" s="157"/>
      <c r="BE354" s="173" t="s">
        <v>1045</v>
      </c>
      <c r="BF354" s="173" t="s">
        <v>868</v>
      </c>
      <c r="BG354" s="173" t="s">
        <v>1718</v>
      </c>
      <c r="BH354" s="173" t="s">
        <v>1031</v>
      </c>
      <c r="BI354" s="173" t="s">
        <v>210</v>
      </c>
      <c r="BJ354" s="157"/>
      <c r="BK354" s="157"/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  <c r="CE354" s="157"/>
      <c r="CF354" s="157"/>
      <c r="CG354" s="157"/>
      <c r="CH354" s="157"/>
      <c r="CI354" s="157"/>
      <c r="CJ354" s="157"/>
      <c r="CK354" s="157"/>
      <c r="CL354" s="157"/>
      <c r="CM354" s="157"/>
      <c r="CN354" s="157"/>
      <c r="CO354" s="157"/>
      <c r="CP354" s="157"/>
      <c r="CQ354" s="157"/>
      <c r="CR354" s="157"/>
      <c r="CS354" s="157"/>
      <c r="CT354" s="157"/>
      <c r="CU354" s="157"/>
      <c r="CV354" s="157"/>
      <c r="CW354" s="157"/>
      <c r="CX354" s="157"/>
      <c r="CY354" s="157"/>
      <c r="CZ354" s="157"/>
      <c r="DA354" s="157"/>
      <c r="DB354" s="157"/>
      <c r="DC354" s="157"/>
      <c r="DD354" s="157"/>
      <c r="DE354" s="157"/>
      <c r="DF354" s="157"/>
      <c r="DG354" s="157"/>
      <c r="DH354" s="157"/>
    </row>
    <row r="355" spans="1:112" ht="30" x14ac:dyDescent="0.25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73" t="s">
        <v>1719</v>
      </c>
      <c r="BA355" s="173" t="s">
        <v>1720</v>
      </c>
      <c r="BB355" s="60"/>
      <c r="BC355" s="60" t="str">
        <f t="shared" si="16"/>
        <v>UB - AUTOTORRE PER RIPARAZIONI LINEE ELETTRICHE</v>
      </c>
      <c r="BD355" s="157"/>
      <c r="BE355" s="173" t="s">
        <v>1721</v>
      </c>
      <c r="BF355" s="173" t="s">
        <v>868</v>
      </c>
      <c r="BG355" s="173" t="s">
        <v>1722</v>
      </c>
      <c r="BH355" s="173" t="s">
        <v>894</v>
      </c>
      <c r="BI355" s="173" t="s">
        <v>210</v>
      </c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  <c r="CE355" s="157"/>
      <c r="CF355" s="157"/>
      <c r="CG355" s="157"/>
      <c r="CH355" s="157"/>
      <c r="CI355" s="157"/>
      <c r="CJ355" s="157"/>
      <c r="CK355" s="157"/>
      <c r="CL355" s="157"/>
      <c r="CM355" s="157"/>
      <c r="CN355" s="157"/>
      <c r="CO355" s="157"/>
      <c r="CP355" s="157"/>
      <c r="CQ355" s="157"/>
      <c r="CR355" s="157"/>
      <c r="CS355" s="157"/>
      <c r="CT355" s="157"/>
      <c r="CU355" s="157"/>
      <c r="CV355" s="157"/>
      <c r="CW355" s="157"/>
      <c r="CX355" s="157"/>
      <c r="CY355" s="157"/>
      <c r="CZ355" s="157"/>
      <c r="DA355" s="157"/>
      <c r="DB355" s="157"/>
      <c r="DC355" s="157"/>
      <c r="DD355" s="157"/>
      <c r="DE355" s="157"/>
      <c r="DF355" s="157"/>
      <c r="DG355" s="157"/>
      <c r="DH355" s="157"/>
    </row>
    <row r="356" spans="1:112" ht="25.5" x14ac:dyDescent="0.25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73" t="s">
        <v>1723</v>
      </c>
      <c r="BA356" s="173" t="s">
        <v>1724</v>
      </c>
      <c r="BB356" s="60"/>
      <c r="BC356" s="60" t="str">
        <f t="shared" si="16"/>
        <v>UC - AUTOGRU</v>
      </c>
      <c r="BD356" s="157"/>
      <c r="BE356" s="173" t="s">
        <v>1725</v>
      </c>
      <c r="BF356" s="173" t="s">
        <v>868</v>
      </c>
      <c r="BG356" s="173" t="s">
        <v>1726</v>
      </c>
      <c r="BH356" s="173" t="s">
        <v>894</v>
      </c>
      <c r="BI356" s="173" t="s">
        <v>210</v>
      </c>
      <c r="BJ356" s="157"/>
      <c r="BK356" s="157"/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  <c r="CA356" s="157"/>
      <c r="CB356" s="157"/>
      <c r="CC356" s="157"/>
      <c r="CD356" s="157"/>
      <c r="CE356" s="157"/>
      <c r="CF356" s="157"/>
      <c r="CG356" s="157"/>
      <c r="CH356" s="157"/>
      <c r="CI356" s="157"/>
      <c r="CJ356" s="157"/>
      <c r="CK356" s="157"/>
      <c r="CL356" s="157"/>
      <c r="CM356" s="157"/>
      <c r="CN356" s="157"/>
      <c r="CO356" s="157"/>
      <c r="CP356" s="157"/>
      <c r="CQ356" s="157"/>
      <c r="CR356" s="157"/>
      <c r="CS356" s="157"/>
      <c r="CT356" s="157"/>
      <c r="CU356" s="157"/>
      <c r="CV356" s="157"/>
      <c r="CW356" s="157"/>
      <c r="CX356" s="157"/>
      <c r="CY356" s="157"/>
      <c r="CZ356" s="157"/>
      <c r="DA356" s="157"/>
      <c r="DB356" s="157"/>
      <c r="DC356" s="157"/>
      <c r="DD356" s="157"/>
      <c r="DE356" s="157"/>
      <c r="DF356" s="157"/>
      <c r="DG356" s="157"/>
      <c r="DH356" s="157"/>
    </row>
    <row r="357" spans="1:112" ht="30" x14ac:dyDescent="0.25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/>
      <c r="AU357" s="157"/>
      <c r="AV357" s="157"/>
      <c r="AW357" s="157"/>
      <c r="AX357" s="157"/>
      <c r="AY357" s="157"/>
      <c r="AZ357" s="173" t="s">
        <v>1727</v>
      </c>
      <c r="BA357" s="173" t="s">
        <v>1728</v>
      </c>
      <c r="BB357" s="60"/>
      <c r="BC357" s="60" t="str">
        <f t="shared" si="16"/>
        <v>UD - FURGONE ATTREZZATO PER TRASPORTO DETENUTI</v>
      </c>
      <c r="BD357" s="157"/>
      <c r="BE357" s="173" t="s">
        <v>1729</v>
      </c>
      <c r="BF357" s="173" t="s">
        <v>868</v>
      </c>
      <c r="BG357" s="173" t="s">
        <v>1730</v>
      </c>
      <c r="BH357" s="173" t="s">
        <v>894</v>
      </c>
      <c r="BI357" s="173" t="s">
        <v>210</v>
      </c>
      <c r="BJ357" s="157"/>
      <c r="BK357" s="157"/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  <c r="CE357" s="157"/>
      <c r="CF357" s="157"/>
      <c r="CG357" s="157"/>
      <c r="CH357" s="157"/>
      <c r="CI357" s="157"/>
      <c r="CJ357" s="157"/>
      <c r="CK357" s="157"/>
      <c r="CL357" s="157"/>
      <c r="CM357" s="157"/>
      <c r="CN357" s="157"/>
      <c r="CO357" s="157"/>
      <c r="CP357" s="157"/>
      <c r="CQ357" s="157"/>
      <c r="CR357" s="157"/>
      <c r="CS357" s="157"/>
      <c r="CT357" s="157"/>
      <c r="CU357" s="157"/>
      <c r="CV357" s="157"/>
      <c r="CW357" s="157"/>
      <c r="CX357" s="157"/>
      <c r="CY357" s="157"/>
      <c r="CZ357" s="157"/>
      <c r="DA357" s="157"/>
      <c r="DB357" s="157"/>
      <c r="DC357" s="157"/>
      <c r="DD357" s="157"/>
      <c r="DE357" s="157"/>
      <c r="DF357" s="157"/>
      <c r="DG357" s="157"/>
      <c r="DH357" s="157"/>
    </row>
    <row r="358" spans="1:112" ht="25.5" x14ac:dyDescent="0.25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73" t="s">
        <v>1731</v>
      </c>
      <c r="BA358" s="173" t="s">
        <v>1732</v>
      </c>
      <c r="BB358" s="60"/>
      <c r="BC358" s="60" t="str">
        <f t="shared" si="16"/>
        <v>UE - FURGONE ATTREZZATO PER DISINFEZIONE</v>
      </c>
      <c r="BD358" s="157"/>
      <c r="BE358" s="173" t="s">
        <v>1733</v>
      </c>
      <c r="BF358" s="173" t="s">
        <v>868</v>
      </c>
      <c r="BG358" s="173" t="s">
        <v>1734</v>
      </c>
      <c r="BH358" s="173" t="s">
        <v>894</v>
      </c>
      <c r="BI358" s="173" t="s">
        <v>210</v>
      </c>
      <c r="BJ358" s="157"/>
      <c r="BK358" s="157"/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  <c r="CE358" s="157"/>
      <c r="CF358" s="157"/>
      <c r="CG358" s="157"/>
      <c r="CH358" s="157"/>
      <c r="CI358" s="157"/>
      <c r="CJ358" s="157"/>
      <c r="CK358" s="157"/>
      <c r="CL358" s="157"/>
      <c r="CM358" s="157"/>
      <c r="CN358" s="157"/>
      <c r="CO358" s="157"/>
      <c r="CP358" s="157"/>
      <c r="CQ358" s="157"/>
      <c r="CR358" s="157"/>
      <c r="CS358" s="157"/>
      <c r="CT358" s="157"/>
      <c r="CU358" s="157"/>
      <c r="CV358" s="157"/>
      <c r="CW358" s="157"/>
      <c r="CX358" s="157"/>
      <c r="CY358" s="157"/>
      <c r="CZ358" s="157"/>
      <c r="DA358" s="157"/>
      <c r="DB358" s="157"/>
      <c r="DC358" s="157"/>
      <c r="DD358" s="157"/>
      <c r="DE358" s="157"/>
      <c r="DF358" s="157"/>
      <c r="DG358" s="157"/>
      <c r="DH358" s="157"/>
    </row>
    <row r="359" spans="1:112" ht="30" x14ac:dyDescent="0.25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/>
      <c r="AV359" s="157"/>
      <c r="AW359" s="157"/>
      <c r="AX359" s="157"/>
      <c r="AY359" s="157"/>
      <c r="AZ359" s="173" t="s">
        <v>1735</v>
      </c>
      <c r="BA359" s="173" t="s">
        <v>1736</v>
      </c>
      <c r="BB359" s="60"/>
      <c r="BC359" s="60" t="str">
        <f t="shared" si="16"/>
        <v>UF - FURGONE ATTREZZATO PER MOSTRA PUBBLICITARIA</v>
      </c>
      <c r="BD359" s="157"/>
      <c r="BE359" s="173" t="s">
        <v>1326</v>
      </c>
      <c r="BF359" s="173" t="s">
        <v>868</v>
      </c>
      <c r="BG359" s="173" t="s">
        <v>1737</v>
      </c>
      <c r="BH359" s="173" t="s">
        <v>911</v>
      </c>
      <c r="BI359" s="173" t="s">
        <v>210</v>
      </c>
      <c r="BJ359" s="157"/>
      <c r="BK359" s="157"/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  <c r="CE359" s="157"/>
      <c r="CF359" s="157"/>
      <c r="CG359" s="157"/>
      <c r="CH359" s="157"/>
      <c r="CI359" s="157"/>
      <c r="CJ359" s="157"/>
      <c r="CK359" s="157"/>
      <c r="CL359" s="157"/>
      <c r="CM359" s="157"/>
      <c r="CN359" s="157"/>
      <c r="CO359" s="157"/>
      <c r="CP359" s="157"/>
      <c r="CQ359" s="157"/>
      <c r="CR359" s="157"/>
      <c r="CS359" s="157"/>
      <c r="CT359" s="157"/>
      <c r="CU359" s="157"/>
      <c r="CV359" s="157"/>
      <c r="CW359" s="157"/>
      <c r="CX359" s="157"/>
      <c r="CY359" s="157"/>
      <c r="CZ359" s="157"/>
      <c r="DA359" s="157"/>
      <c r="DB359" s="157"/>
      <c r="DC359" s="157"/>
      <c r="DD359" s="157"/>
      <c r="DE359" s="157"/>
      <c r="DF359" s="157"/>
      <c r="DG359" s="157"/>
      <c r="DH359" s="157"/>
    </row>
    <row r="360" spans="1:112" ht="25.5" x14ac:dyDescent="0.25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/>
      <c r="AV360" s="157"/>
      <c r="AW360" s="157"/>
      <c r="AX360" s="157"/>
      <c r="AY360" s="157"/>
      <c r="AZ360" s="173" t="s">
        <v>1738</v>
      </c>
      <c r="BA360" s="173" t="s">
        <v>1739</v>
      </c>
      <c r="BB360" s="60"/>
      <c r="BC360" s="60" t="str">
        <f t="shared" si="16"/>
        <v>UG - FURGONE ATTREZZ.PER USO ABITAZIONE</v>
      </c>
      <c r="BD360" s="157"/>
      <c r="BE360" s="173" t="s">
        <v>1102</v>
      </c>
      <c r="BF360" s="173" t="s">
        <v>868</v>
      </c>
      <c r="BG360" s="173" t="s">
        <v>1740</v>
      </c>
      <c r="BH360" s="173" t="s">
        <v>1031</v>
      </c>
      <c r="BI360" s="173" t="s">
        <v>210</v>
      </c>
      <c r="BJ360" s="157"/>
      <c r="BK360" s="157"/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  <c r="CE360" s="157"/>
      <c r="CF360" s="157"/>
      <c r="CG360" s="157"/>
      <c r="CH360" s="157"/>
      <c r="CI360" s="157"/>
      <c r="CJ360" s="157"/>
      <c r="CK360" s="157"/>
      <c r="CL360" s="157"/>
      <c r="CM360" s="157"/>
      <c r="CN360" s="157"/>
      <c r="CO360" s="157"/>
      <c r="CP360" s="157"/>
      <c r="CQ360" s="157"/>
      <c r="CR360" s="157"/>
      <c r="CS360" s="157"/>
      <c r="CT360" s="157"/>
      <c r="CU360" s="157"/>
      <c r="CV360" s="157"/>
      <c r="CW360" s="157"/>
      <c r="CX360" s="157"/>
      <c r="CY360" s="157"/>
      <c r="CZ360" s="157"/>
      <c r="DA360" s="157"/>
      <c r="DB360" s="157"/>
      <c r="DC360" s="157"/>
      <c r="DD360" s="157"/>
      <c r="DE360" s="157"/>
      <c r="DF360" s="157"/>
      <c r="DG360" s="157"/>
      <c r="DH360" s="157"/>
    </row>
    <row r="361" spans="1:112" ht="25.5" x14ac:dyDescent="0.25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  <c r="AT361" s="157"/>
      <c r="AU361" s="157"/>
      <c r="AV361" s="157"/>
      <c r="AW361" s="157"/>
      <c r="AX361" s="157"/>
      <c r="AY361" s="157"/>
      <c r="AZ361" s="173" t="s">
        <v>1741</v>
      </c>
      <c r="BA361" s="173" t="s">
        <v>1742</v>
      </c>
      <c r="BB361" s="60"/>
      <c r="BC361" s="60" t="str">
        <f t="shared" si="16"/>
        <v>UH - FURGONE RIALZATO PER USO ABITAZIONE</v>
      </c>
      <c r="BD361" s="157"/>
      <c r="BE361" s="173" t="s">
        <v>1106</v>
      </c>
      <c r="BF361" s="173" t="s">
        <v>868</v>
      </c>
      <c r="BG361" s="173" t="s">
        <v>1743</v>
      </c>
      <c r="BH361" s="173" t="s">
        <v>1031</v>
      </c>
      <c r="BI361" s="173" t="s">
        <v>210</v>
      </c>
      <c r="BJ361" s="157"/>
      <c r="BK361" s="157"/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  <c r="CE361" s="157"/>
      <c r="CF361" s="157"/>
      <c r="CG361" s="157"/>
      <c r="CH361" s="157"/>
      <c r="CI361" s="157"/>
      <c r="CJ361" s="157"/>
      <c r="CK361" s="157"/>
      <c r="CL361" s="157"/>
      <c r="CM361" s="157"/>
      <c r="CN361" s="157"/>
      <c r="CO361" s="157"/>
      <c r="CP361" s="157"/>
      <c r="CQ361" s="157"/>
      <c r="CR361" s="157"/>
      <c r="CS361" s="157"/>
      <c r="CT361" s="157"/>
      <c r="CU361" s="157"/>
      <c r="CV361" s="157"/>
      <c r="CW361" s="157"/>
      <c r="CX361" s="157"/>
      <c r="CY361" s="157"/>
      <c r="CZ361" s="157"/>
      <c r="DA361" s="157"/>
      <c r="DB361" s="157"/>
      <c r="DC361" s="157"/>
      <c r="DD361" s="157"/>
      <c r="DE361" s="157"/>
      <c r="DF361" s="157"/>
      <c r="DG361" s="157"/>
      <c r="DH361" s="157"/>
    </row>
    <row r="362" spans="1:112" ht="25.5" x14ac:dyDescent="0.25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7"/>
      <c r="AC362" s="157"/>
      <c r="AD362" s="157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/>
      <c r="AT362" s="157"/>
      <c r="AU362" s="157"/>
      <c r="AV362" s="157"/>
      <c r="AW362" s="157"/>
      <c r="AX362" s="157"/>
      <c r="AY362" s="157"/>
      <c r="AZ362" s="173" t="s">
        <v>1744</v>
      </c>
      <c r="BA362" s="173" t="s">
        <v>1745</v>
      </c>
      <c r="BB362" s="60"/>
      <c r="BC362" s="60" t="str">
        <f t="shared" si="16"/>
        <v>UI - ATTREZZATA PER USO ANTINCENDIO</v>
      </c>
      <c r="BD362" s="157"/>
      <c r="BE362" s="173" t="s">
        <v>1110</v>
      </c>
      <c r="BF362" s="173" t="s">
        <v>868</v>
      </c>
      <c r="BG362" s="173" t="s">
        <v>1746</v>
      </c>
      <c r="BH362" s="173" t="s">
        <v>1031</v>
      </c>
      <c r="BI362" s="173" t="s">
        <v>210</v>
      </c>
      <c r="BJ362" s="157"/>
      <c r="BK362" s="157"/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  <c r="CE362" s="157"/>
      <c r="CF362" s="157"/>
      <c r="CG362" s="157"/>
      <c r="CH362" s="157"/>
      <c r="CI362" s="157"/>
      <c r="CJ362" s="157"/>
      <c r="CK362" s="157"/>
      <c r="CL362" s="157"/>
      <c r="CM362" s="157"/>
      <c r="CN362" s="157"/>
      <c r="CO362" s="157"/>
      <c r="CP362" s="157"/>
      <c r="CQ362" s="157"/>
      <c r="CR362" s="157"/>
      <c r="CS362" s="157"/>
      <c r="CT362" s="157"/>
      <c r="CU362" s="157"/>
      <c r="CV362" s="157"/>
      <c r="CW362" s="157"/>
      <c r="CX362" s="157"/>
      <c r="CY362" s="157"/>
      <c r="CZ362" s="157"/>
      <c r="DA362" s="157"/>
      <c r="DB362" s="157"/>
      <c r="DC362" s="157"/>
      <c r="DD362" s="157"/>
      <c r="DE362" s="157"/>
      <c r="DF362" s="157"/>
      <c r="DG362" s="157"/>
      <c r="DH362" s="157"/>
    </row>
    <row r="363" spans="1:112" ht="30" x14ac:dyDescent="0.25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  <c r="AT363" s="157"/>
      <c r="AU363" s="157"/>
      <c r="AV363" s="157"/>
      <c r="AW363" s="157"/>
      <c r="AX363" s="157"/>
      <c r="AY363" s="157"/>
      <c r="AZ363" s="173" t="s">
        <v>1747</v>
      </c>
      <c r="BA363" s="173" t="s">
        <v>1748</v>
      </c>
      <c r="BB363" s="60"/>
      <c r="BC363" s="60" t="str">
        <f t="shared" si="16"/>
        <v>UJ - CARAVAN - CHIUSA ATTREZZATA PER CAMPEGGIO</v>
      </c>
      <c r="BD363" s="157"/>
      <c r="BE363" s="173" t="s">
        <v>1114</v>
      </c>
      <c r="BF363" s="173" t="s">
        <v>868</v>
      </c>
      <c r="BG363" s="173" t="s">
        <v>1749</v>
      </c>
      <c r="BH363" s="173" t="s">
        <v>1031</v>
      </c>
      <c r="BI363" s="173" t="s">
        <v>210</v>
      </c>
      <c r="BJ363" s="157"/>
      <c r="BK363" s="157"/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  <c r="CE363" s="157"/>
      <c r="CF363" s="157"/>
      <c r="CG363" s="157"/>
      <c r="CH363" s="157"/>
      <c r="CI363" s="157"/>
      <c r="CJ363" s="157"/>
      <c r="CK363" s="157"/>
      <c r="CL363" s="157"/>
      <c r="CM363" s="157"/>
      <c r="CN363" s="157"/>
      <c r="CO363" s="157"/>
      <c r="CP363" s="157"/>
      <c r="CQ363" s="157"/>
      <c r="CR363" s="157"/>
      <c r="CS363" s="157"/>
      <c r="CT363" s="157"/>
      <c r="CU363" s="157"/>
      <c r="CV363" s="157"/>
      <c r="CW363" s="157"/>
      <c r="CX363" s="157"/>
      <c r="CY363" s="157"/>
      <c r="CZ363" s="157"/>
      <c r="DA363" s="157"/>
      <c r="DB363" s="157"/>
      <c r="DC363" s="157"/>
      <c r="DD363" s="157"/>
      <c r="DE363" s="157"/>
      <c r="DF363" s="157"/>
      <c r="DG363" s="157"/>
      <c r="DH363" s="157"/>
    </row>
    <row r="364" spans="1:112" ht="30" x14ac:dyDescent="0.25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73" t="s">
        <v>1750</v>
      </c>
      <c r="BA364" s="173" t="s">
        <v>1751</v>
      </c>
      <c r="BB364" s="60"/>
      <c r="BC364" s="60" t="str">
        <f t="shared" si="16"/>
        <v>UK - CASSONE CHIUSO ATTREZZATO PER CAMPEGGIO</v>
      </c>
      <c r="BD364" s="157"/>
      <c r="BE364" s="173" t="s">
        <v>1688</v>
      </c>
      <c r="BF364" s="173" t="s">
        <v>868</v>
      </c>
      <c r="BG364" s="173" t="s">
        <v>1752</v>
      </c>
      <c r="BH364" s="173" t="s">
        <v>911</v>
      </c>
      <c r="BI364" s="173" t="s">
        <v>210</v>
      </c>
      <c r="BJ364" s="157"/>
      <c r="BK364" s="157"/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  <c r="CE364" s="157"/>
      <c r="CF364" s="157"/>
      <c r="CG364" s="157"/>
      <c r="CH364" s="157"/>
      <c r="CI364" s="157"/>
      <c r="CJ364" s="157"/>
      <c r="CK364" s="157"/>
      <c r="CL364" s="157"/>
      <c r="CM364" s="157"/>
      <c r="CN364" s="157"/>
      <c r="CO364" s="157"/>
      <c r="CP364" s="157"/>
      <c r="CQ364" s="157"/>
      <c r="CR364" s="157"/>
      <c r="CS364" s="157"/>
      <c r="CT364" s="157"/>
      <c r="CU364" s="157"/>
      <c r="CV364" s="157"/>
      <c r="CW364" s="157"/>
      <c r="CX364" s="157"/>
      <c r="CY364" s="157"/>
      <c r="CZ364" s="157"/>
      <c r="DA364" s="157"/>
      <c r="DB364" s="157"/>
      <c r="DC364" s="157"/>
      <c r="DD364" s="157"/>
      <c r="DE364" s="157"/>
      <c r="DF364" s="157"/>
      <c r="DG364" s="157"/>
      <c r="DH364" s="157"/>
    </row>
    <row r="365" spans="1:112" x14ac:dyDescent="0.25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/>
      <c r="AU365" s="157"/>
      <c r="AV365" s="157"/>
      <c r="AW365" s="157"/>
      <c r="AX365" s="157"/>
      <c r="AY365" s="157"/>
      <c r="AZ365" s="173" t="s">
        <v>1753</v>
      </c>
      <c r="BA365" s="173" t="s">
        <v>1754</v>
      </c>
      <c r="BB365" s="60"/>
      <c r="BC365" s="60" t="str">
        <f t="shared" si="16"/>
        <v>UL - FURGONE A TETTO RIALZATO</v>
      </c>
      <c r="BD365" s="157"/>
      <c r="BE365" s="173" t="s">
        <v>1692</v>
      </c>
      <c r="BF365" s="173" t="s">
        <v>868</v>
      </c>
      <c r="BG365" s="173" t="s">
        <v>1755</v>
      </c>
      <c r="BH365" s="173" t="s">
        <v>911</v>
      </c>
      <c r="BI365" s="173" t="s">
        <v>210</v>
      </c>
      <c r="BJ365" s="157"/>
      <c r="BK365" s="157"/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  <c r="CE365" s="157"/>
      <c r="CF365" s="157"/>
      <c r="CG365" s="157"/>
      <c r="CH365" s="157"/>
      <c r="CI365" s="157"/>
      <c r="CJ365" s="157"/>
      <c r="CK365" s="157"/>
      <c r="CL365" s="157"/>
      <c r="CM365" s="157"/>
      <c r="CN365" s="157"/>
      <c r="CO365" s="157"/>
      <c r="CP365" s="157"/>
      <c r="CQ365" s="157"/>
      <c r="CR365" s="157"/>
      <c r="CS365" s="157"/>
      <c r="CT365" s="157"/>
      <c r="CU365" s="157"/>
      <c r="CV365" s="157"/>
      <c r="CW365" s="157"/>
      <c r="CX365" s="157"/>
      <c r="CY365" s="157"/>
      <c r="CZ365" s="157"/>
      <c r="DA365" s="157"/>
      <c r="DB365" s="157"/>
      <c r="DC365" s="157"/>
      <c r="DD365" s="157"/>
      <c r="DE365" s="157"/>
      <c r="DF365" s="157"/>
      <c r="DG365" s="157"/>
      <c r="DH365" s="157"/>
    </row>
    <row r="366" spans="1:112" ht="30" x14ac:dyDescent="0.25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73" t="s">
        <v>1756</v>
      </c>
      <c r="BA366" s="173" t="s">
        <v>1757</v>
      </c>
      <c r="BB366" s="60"/>
      <c r="BC366" s="60" t="str">
        <f t="shared" si="16"/>
        <v>UM - FURGONE FINESTRATO RIALZATO ATTREZZATO PER CAMPEGGIO</v>
      </c>
      <c r="BD366" s="157"/>
      <c r="BE366" s="173" t="s">
        <v>1696</v>
      </c>
      <c r="BF366" s="173" t="s">
        <v>868</v>
      </c>
      <c r="BG366" s="173" t="s">
        <v>1758</v>
      </c>
      <c r="BH366" s="173" t="s">
        <v>911</v>
      </c>
      <c r="BI366" s="173" t="s">
        <v>210</v>
      </c>
      <c r="BJ366" s="157"/>
      <c r="BK366" s="157"/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  <c r="CE366" s="157"/>
      <c r="CF366" s="157"/>
      <c r="CG366" s="157"/>
      <c r="CH366" s="157"/>
      <c r="CI366" s="157"/>
      <c r="CJ366" s="157"/>
      <c r="CK366" s="157"/>
      <c r="CL366" s="157"/>
      <c r="CM366" s="157"/>
      <c r="CN366" s="157"/>
      <c r="CO366" s="157"/>
      <c r="CP366" s="157"/>
      <c r="CQ366" s="157"/>
      <c r="CR366" s="157"/>
      <c r="CS366" s="157"/>
      <c r="CT366" s="157"/>
      <c r="CU366" s="157"/>
      <c r="CV366" s="157"/>
      <c r="CW366" s="157"/>
      <c r="CX366" s="157"/>
      <c r="CY366" s="157"/>
      <c r="CZ366" s="157"/>
      <c r="DA366" s="157"/>
      <c r="DB366" s="157"/>
      <c r="DC366" s="157"/>
      <c r="DD366" s="157"/>
      <c r="DE366" s="157"/>
      <c r="DF366" s="157"/>
      <c r="DG366" s="157"/>
      <c r="DH366" s="157"/>
    </row>
    <row r="367" spans="1:112" ht="30" x14ac:dyDescent="0.25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73" t="s">
        <v>1759</v>
      </c>
      <c r="BA367" s="173" t="s">
        <v>1760</v>
      </c>
      <c r="BB367" s="60"/>
      <c r="BC367" s="60" t="str">
        <f t="shared" si="16"/>
        <v>UN - ATTREZZATA PER USO ESCLUSIVO AUTOSCUOLA</v>
      </c>
      <c r="BD367" s="157"/>
      <c r="BE367" s="173" t="s">
        <v>1712</v>
      </c>
      <c r="BF367" s="173" t="s">
        <v>868</v>
      </c>
      <c r="BG367" s="173" t="s">
        <v>1761</v>
      </c>
      <c r="BH367" s="173" t="s">
        <v>911</v>
      </c>
      <c r="BI367" s="173" t="s">
        <v>210</v>
      </c>
      <c r="BJ367" s="157"/>
      <c r="BK367" s="157"/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  <c r="CA367" s="157"/>
      <c r="CB367" s="157"/>
      <c r="CC367" s="157"/>
      <c r="CD367" s="157"/>
      <c r="CE367" s="157"/>
      <c r="CF367" s="157"/>
      <c r="CG367" s="157"/>
      <c r="CH367" s="157"/>
      <c r="CI367" s="157"/>
      <c r="CJ367" s="157"/>
      <c r="CK367" s="157"/>
      <c r="CL367" s="157"/>
      <c r="CM367" s="157"/>
      <c r="CN367" s="157"/>
      <c r="CO367" s="157"/>
      <c r="CP367" s="157"/>
      <c r="CQ367" s="157"/>
      <c r="CR367" s="157"/>
      <c r="CS367" s="157"/>
      <c r="CT367" s="157"/>
      <c r="CU367" s="157"/>
      <c r="CV367" s="157"/>
      <c r="CW367" s="157"/>
      <c r="CX367" s="157"/>
      <c r="CY367" s="157"/>
      <c r="CZ367" s="157"/>
      <c r="DA367" s="157"/>
      <c r="DB367" s="157"/>
      <c r="DC367" s="157"/>
      <c r="DD367" s="157"/>
      <c r="DE367" s="157"/>
      <c r="DF367" s="157"/>
      <c r="DG367" s="157"/>
      <c r="DH367" s="157"/>
    </row>
    <row r="368" spans="1:112" ht="30" x14ac:dyDescent="0.25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73" t="s">
        <v>1762</v>
      </c>
      <c r="BA368" s="173" t="s">
        <v>1763</v>
      </c>
      <c r="BB368" s="60"/>
      <c r="BC368" s="60" t="str">
        <f t="shared" si="16"/>
        <v>UO - TRASPORTO ATTREZZATURE TURISTICHE E SPORTIVE</v>
      </c>
      <c r="BD368" s="157"/>
      <c r="BE368" s="173" t="s">
        <v>1764</v>
      </c>
      <c r="BF368" s="173" t="s">
        <v>868</v>
      </c>
      <c r="BG368" s="173" t="s">
        <v>1765</v>
      </c>
      <c r="BH368" s="173" t="s">
        <v>894</v>
      </c>
      <c r="BI368" s="173" t="s">
        <v>210</v>
      </c>
      <c r="BJ368" s="157"/>
      <c r="BK368" s="157"/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  <c r="CE368" s="157"/>
      <c r="CF368" s="157"/>
      <c r="CG368" s="157"/>
      <c r="CH368" s="157"/>
      <c r="CI368" s="157"/>
      <c r="CJ368" s="157"/>
      <c r="CK368" s="157"/>
      <c r="CL368" s="157"/>
      <c r="CM368" s="157"/>
      <c r="CN368" s="157"/>
      <c r="CO368" s="157"/>
      <c r="CP368" s="157"/>
      <c r="CQ368" s="157"/>
      <c r="CR368" s="157"/>
      <c r="CS368" s="157"/>
      <c r="CT368" s="157"/>
      <c r="CU368" s="157"/>
      <c r="CV368" s="157"/>
      <c r="CW368" s="157"/>
      <c r="CX368" s="157"/>
      <c r="CY368" s="157"/>
      <c r="CZ368" s="157"/>
      <c r="DA368" s="157"/>
      <c r="DB368" s="157"/>
      <c r="DC368" s="157"/>
      <c r="DD368" s="157"/>
      <c r="DE368" s="157"/>
      <c r="DF368" s="157"/>
      <c r="DG368" s="157"/>
      <c r="DH368" s="157"/>
    </row>
    <row r="369" spans="1:112" ht="30" x14ac:dyDescent="0.25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73" t="s">
        <v>1766</v>
      </c>
      <c r="BA369" s="173" t="s">
        <v>1767</v>
      </c>
      <c r="BB369" s="60"/>
      <c r="BC369" s="60" t="str">
        <f t="shared" si="16"/>
        <v>UP - ATTREZZATA PER CAMPEGGIO CON AVANCORPO</v>
      </c>
      <c r="BD369" s="157"/>
      <c r="BE369" s="173" t="s">
        <v>1768</v>
      </c>
      <c r="BF369" s="173" t="s">
        <v>868</v>
      </c>
      <c r="BG369" s="173" t="s">
        <v>1769</v>
      </c>
      <c r="BH369" s="173" t="s">
        <v>894</v>
      </c>
      <c r="BI369" s="173" t="s">
        <v>210</v>
      </c>
      <c r="BJ369" s="157"/>
      <c r="BK369" s="157"/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  <c r="CE369" s="157"/>
      <c r="CF369" s="157"/>
      <c r="CG369" s="157"/>
      <c r="CH369" s="157"/>
      <c r="CI369" s="157"/>
      <c r="CJ369" s="157"/>
      <c r="CK369" s="157"/>
      <c r="CL369" s="157"/>
      <c r="CM369" s="157"/>
      <c r="CN369" s="157"/>
      <c r="CO369" s="157"/>
      <c r="CP369" s="157"/>
      <c r="CQ369" s="157"/>
      <c r="CR369" s="157"/>
      <c r="CS369" s="157"/>
      <c r="CT369" s="157"/>
      <c r="CU369" s="157"/>
      <c r="CV369" s="157"/>
      <c r="CW369" s="157"/>
      <c r="CX369" s="157"/>
      <c r="CY369" s="157"/>
      <c r="CZ369" s="157"/>
      <c r="DA369" s="157"/>
      <c r="DB369" s="157"/>
      <c r="DC369" s="157"/>
      <c r="DD369" s="157"/>
      <c r="DE369" s="157"/>
      <c r="DF369" s="157"/>
      <c r="DG369" s="157"/>
      <c r="DH369" s="157"/>
    </row>
    <row r="370" spans="1:112" x14ac:dyDescent="0.25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73" t="s">
        <v>1770</v>
      </c>
      <c r="BA370" s="173" t="s">
        <v>1771</v>
      </c>
      <c r="BB370" s="60"/>
      <c r="BC370" s="60" t="str">
        <f t="shared" si="16"/>
        <v>UQ - ATTREZZATA PER TRASPORTO ALIANTI</v>
      </c>
      <c r="BD370" s="157"/>
      <c r="BE370" s="173" t="s">
        <v>1772</v>
      </c>
      <c r="BF370" s="173" t="s">
        <v>868</v>
      </c>
      <c r="BG370" s="173" t="s">
        <v>1773</v>
      </c>
      <c r="BH370" s="173" t="s">
        <v>894</v>
      </c>
      <c r="BI370" s="173" t="s">
        <v>210</v>
      </c>
      <c r="BJ370" s="157"/>
      <c r="BK370" s="157"/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  <c r="CE370" s="157"/>
      <c r="CF370" s="157"/>
      <c r="CG370" s="157"/>
      <c r="CH370" s="157"/>
      <c r="CI370" s="157"/>
      <c r="CJ370" s="157"/>
      <c r="CK370" s="157"/>
      <c r="CL370" s="157"/>
      <c r="CM370" s="157"/>
      <c r="CN370" s="157"/>
      <c r="CO370" s="157"/>
      <c r="CP370" s="157"/>
      <c r="CQ370" s="157"/>
      <c r="CR370" s="157"/>
      <c r="CS370" s="157"/>
      <c r="CT370" s="157"/>
      <c r="CU370" s="157"/>
      <c r="CV370" s="157"/>
      <c r="CW370" s="157"/>
      <c r="CX370" s="157"/>
      <c r="CY370" s="157"/>
      <c r="CZ370" s="157"/>
      <c r="DA370" s="157"/>
      <c r="DB370" s="157"/>
      <c r="DC370" s="157"/>
      <c r="DD370" s="157"/>
      <c r="DE370" s="157"/>
      <c r="DF370" s="157"/>
      <c r="DG370" s="157"/>
      <c r="DH370" s="157"/>
    </row>
    <row r="371" spans="1:112" x14ac:dyDescent="0.25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73" t="s">
        <v>1774</v>
      </c>
      <c r="BA371" s="173" t="s">
        <v>1775</v>
      </c>
      <c r="BB371" s="60"/>
      <c r="BC371" s="60" t="str">
        <f t="shared" si="16"/>
        <v>UR - AUTOAMBULANZA CON TETTO RIALZATO</v>
      </c>
      <c r="BD371" s="157"/>
      <c r="BE371" s="173" t="s">
        <v>1776</v>
      </c>
      <c r="BF371" s="173" t="s">
        <v>868</v>
      </c>
      <c r="BG371" s="173" t="s">
        <v>1777</v>
      </c>
      <c r="BH371" s="173" t="s">
        <v>894</v>
      </c>
      <c r="BI371" s="173" t="s">
        <v>210</v>
      </c>
      <c r="BJ371" s="157"/>
      <c r="BK371" s="157"/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  <c r="CE371" s="157"/>
      <c r="CF371" s="157"/>
      <c r="CG371" s="157"/>
      <c r="CH371" s="157"/>
      <c r="CI371" s="157"/>
      <c r="CJ371" s="157"/>
      <c r="CK371" s="157"/>
      <c r="CL371" s="157"/>
      <c r="CM371" s="157"/>
      <c r="CN371" s="157"/>
      <c r="CO371" s="157"/>
      <c r="CP371" s="157"/>
      <c r="CQ371" s="157"/>
      <c r="CR371" s="157"/>
      <c r="CS371" s="157"/>
      <c r="CT371" s="157"/>
      <c r="CU371" s="157"/>
      <c r="CV371" s="157"/>
      <c r="CW371" s="157"/>
      <c r="CX371" s="157"/>
      <c r="CY371" s="157"/>
      <c r="CZ371" s="157"/>
      <c r="DA371" s="157"/>
      <c r="DB371" s="157"/>
      <c r="DC371" s="157"/>
      <c r="DD371" s="157"/>
      <c r="DE371" s="157"/>
      <c r="DF371" s="157"/>
      <c r="DG371" s="157"/>
      <c r="DH371" s="157"/>
    </row>
    <row r="372" spans="1:112" x14ac:dyDescent="0.25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73" t="s">
        <v>1778</v>
      </c>
      <c r="BA372" s="173" t="s">
        <v>1779</v>
      </c>
      <c r="BB372" s="60"/>
      <c r="BC372" s="60" t="str">
        <f t="shared" si="16"/>
        <v>US - ATTREZZATA CON SCALA</v>
      </c>
      <c r="BD372" s="157"/>
      <c r="BE372" s="173" t="s">
        <v>449</v>
      </c>
      <c r="BF372" s="173" t="s">
        <v>868</v>
      </c>
      <c r="BG372" s="173" t="s">
        <v>1780</v>
      </c>
      <c r="BH372" s="173" t="s">
        <v>928</v>
      </c>
      <c r="BI372" s="173" t="s">
        <v>210</v>
      </c>
      <c r="BJ372" s="157"/>
      <c r="BK372" s="157"/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  <c r="CE372" s="157"/>
      <c r="CF372" s="157"/>
      <c r="CG372" s="157"/>
      <c r="CH372" s="157"/>
      <c r="CI372" s="157"/>
      <c r="CJ372" s="157"/>
      <c r="CK372" s="157"/>
      <c r="CL372" s="157"/>
      <c r="CM372" s="157"/>
      <c r="CN372" s="157"/>
      <c r="CO372" s="157"/>
      <c r="CP372" s="157"/>
      <c r="CQ372" s="157"/>
      <c r="CR372" s="157"/>
      <c r="CS372" s="157"/>
      <c r="CT372" s="157"/>
      <c r="CU372" s="157"/>
      <c r="CV372" s="157"/>
      <c r="CW372" s="157"/>
      <c r="CX372" s="157"/>
      <c r="CY372" s="157"/>
      <c r="CZ372" s="157"/>
      <c r="DA372" s="157"/>
      <c r="DB372" s="157"/>
      <c r="DC372" s="157"/>
      <c r="DD372" s="157"/>
      <c r="DE372" s="157"/>
      <c r="DF372" s="157"/>
      <c r="DG372" s="157"/>
      <c r="DH372" s="157"/>
    </row>
    <row r="373" spans="1:112" ht="30" x14ac:dyDescent="0.25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73" t="s">
        <v>1781</v>
      </c>
      <c r="BA373" s="173" t="s">
        <v>1782</v>
      </c>
      <c r="BB373" s="60"/>
      <c r="BC373" s="60" t="str">
        <f t="shared" si="16"/>
        <v>UT - ATTREZZATA PER RIPARAZIONI LINEE ELETTRICHE</v>
      </c>
      <c r="BD373" s="157"/>
      <c r="BE373" s="173" t="s">
        <v>1744</v>
      </c>
      <c r="BF373" s="173" t="s">
        <v>868</v>
      </c>
      <c r="BG373" s="173" t="s">
        <v>1783</v>
      </c>
      <c r="BH373" s="173" t="s">
        <v>894</v>
      </c>
      <c r="BI373" s="173" t="s">
        <v>210</v>
      </c>
      <c r="BJ373" s="157"/>
      <c r="BK373" s="157"/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  <c r="CE373" s="157"/>
      <c r="CF373" s="157"/>
      <c r="CG373" s="157"/>
      <c r="CH373" s="157"/>
      <c r="CI373" s="157"/>
      <c r="CJ373" s="157"/>
      <c r="CK373" s="157"/>
      <c r="CL373" s="157"/>
      <c r="CM373" s="157"/>
      <c r="CN373" s="157"/>
      <c r="CO373" s="157"/>
      <c r="CP373" s="157"/>
      <c r="CQ373" s="157"/>
      <c r="CR373" s="157"/>
      <c r="CS373" s="157"/>
      <c r="CT373" s="157"/>
      <c r="CU373" s="157"/>
      <c r="CV373" s="157"/>
      <c r="CW373" s="157"/>
      <c r="CX373" s="157"/>
      <c r="CY373" s="157"/>
      <c r="CZ373" s="157"/>
      <c r="DA373" s="157"/>
      <c r="DB373" s="157"/>
      <c r="DC373" s="157"/>
      <c r="DD373" s="157"/>
      <c r="DE373" s="157"/>
      <c r="DF373" s="157"/>
      <c r="DG373" s="157"/>
      <c r="DH373" s="157"/>
    </row>
    <row r="374" spans="1:112" ht="30" x14ac:dyDescent="0.25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73" t="s">
        <v>1784</v>
      </c>
      <c r="BA374" s="173" t="s">
        <v>1785</v>
      </c>
      <c r="BB374" s="60"/>
      <c r="BC374" s="60" t="str">
        <f t="shared" si="16"/>
        <v>UU - FURGONE FINESTRATO ATTREZZATO PER USO CAMPEGGIO</v>
      </c>
      <c r="BD374" s="157"/>
      <c r="BE374" s="173" t="s">
        <v>1786</v>
      </c>
      <c r="BF374" s="173" t="s">
        <v>868</v>
      </c>
      <c r="BG374" s="173" t="s">
        <v>1787</v>
      </c>
      <c r="BH374" s="173" t="s">
        <v>1031</v>
      </c>
      <c r="BI374" s="173" t="s">
        <v>210</v>
      </c>
      <c r="BJ374" s="157"/>
      <c r="BK374" s="157"/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  <c r="CE374" s="157"/>
      <c r="CF374" s="157"/>
      <c r="CG374" s="157"/>
      <c r="CH374" s="157"/>
      <c r="CI374" s="157"/>
      <c r="CJ374" s="157"/>
      <c r="CK374" s="157"/>
      <c r="CL374" s="157"/>
      <c r="CM374" s="157"/>
      <c r="CN374" s="157"/>
      <c r="CO374" s="157"/>
      <c r="CP374" s="157"/>
      <c r="CQ374" s="157"/>
      <c r="CR374" s="157"/>
      <c r="CS374" s="157"/>
      <c r="CT374" s="157"/>
      <c r="CU374" s="157"/>
      <c r="CV374" s="157"/>
      <c r="CW374" s="157"/>
      <c r="CX374" s="157"/>
      <c r="CY374" s="157"/>
      <c r="CZ374" s="157"/>
      <c r="DA374" s="157"/>
      <c r="DB374" s="157"/>
      <c r="DC374" s="157"/>
      <c r="DD374" s="157"/>
      <c r="DE374" s="157"/>
      <c r="DF374" s="157"/>
      <c r="DG374" s="157"/>
      <c r="DH374" s="157"/>
    </row>
    <row r="375" spans="1:112" ht="25.5" x14ac:dyDescent="0.25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  <c r="AZ375" s="173" t="s">
        <v>1788</v>
      </c>
      <c r="BA375" s="173" t="s">
        <v>1789</v>
      </c>
      <c r="BB375" s="60"/>
      <c r="BC375" s="60" t="str">
        <f t="shared" si="16"/>
        <v>UV - ATTREZZATA PER DISINFEZIONI</v>
      </c>
      <c r="BD375" s="157"/>
      <c r="BE375" s="173" t="s">
        <v>1790</v>
      </c>
      <c r="BF375" s="173" t="s">
        <v>868</v>
      </c>
      <c r="BG375" s="173" t="s">
        <v>1791</v>
      </c>
      <c r="BH375" s="173" t="s">
        <v>1031</v>
      </c>
      <c r="BI375" s="173" t="s">
        <v>210</v>
      </c>
      <c r="BJ375" s="157"/>
      <c r="BK375" s="157"/>
      <c r="BL375" s="157"/>
      <c r="BM375" s="157"/>
      <c r="BN375" s="157"/>
      <c r="BO375" s="157"/>
      <c r="BP375" s="157"/>
      <c r="BQ375" s="157"/>
      <c r="BR375" s="157"/>
      <c r="BS375" s="157"/>
      <c r="BT375" s="157"/>
      <c r="BU375" s="157"/>
      <c r="BV375" s="157"/>
      <c r="BW375" s="157"/>
      <c r="BX375" s="157"/>
      <c r="BY375" s="157"/>
      <c r="BZ375" s="157"/>
      <c r="CA375" s="157"/>
      <c r="CB375" s="157"/>
      <c r="CC375" s="157"/>
      <c r="CD375" s="157"/>
      <c r="CE375" s="157"/>
      <c r="CF375" s="157"/>
      <c r="CG375" s="157"/>
      <c r="CH375" s="157"/>
      <c r="CI375" s="157"/>
      <c r="CJ375" s="157"/>
      <c r="CK375" s="157"/>
      <c r="CL375" s="157"/>
      <c r="CM375" s="157"/>
      <c r="CN375" s="157"/>
      <c r="CO375" s="157"/>
      <c r="CP375" s="157"/>
      <c r="CQ375" s="157"/>
      <c r="CR375" s="157"/>
      <c r="CS375" s="157"/>
      <c r="CT375" s="157"/>
      <c r="CU375" s="157"/>
      <c r="CV375" s="157"/>
      <c r="CW375" s="157"/>
      <c r="CX375" s="157"/>
      <c r="CY375" s="157"/>
      <c r="CZ375" s="157"/>
      <c r="DA375" s="157"/>
      <c r="DB375" s="157"/>
      <c r="DC375" s="157"/>
      <c r="DD375" s="157"/>
      <c r="DE375" s="157"/>
      <c r="DF375" s="157"/>
      <c r="DG375" s="157"/>
      <c r="DH375" s="157"/>
    </row>
    <row r="376" spans="1:112" ht="30" x14ac:dyDescent="0.25">
      <c r="A376" s="157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  <c r="AY376" s="157"/>
      <c r="AZ376" s="173" t="s">
        <v>1792</v>
      </c>
      <c r="BA376" s="173" t="s">
        <v>1793</v>
      </c>
      <c r="BB376" s="60"/>
      <c r="BC376" s="60" t="str">
        <f t="shared" si="16"/>
        <v>UW - ATTREZZATA PER TRASPORTO IMBARCAZIONI</v>
      </c>
      <c r="BD376" s="157"/>
      <c r="BE376" s="173" t="s">
        <v>1037</v>
      </c>
      <c r="BF376" s="173" t="s">
        <v>868</v>
      </c>
      <c r="BG376" s="173" t="s">
        <v>1794</v>
      </c>
      <c r="BH376" s="173" t="s">
        <v>1031</v>
      </c>
      <c r="BI376" s="173" t="s">
        <v>210</v>
      </c>
      <c r="BJ376" s="157"/>
      <c r="BK376" s="157"/>
      <c r="BL376" s="157"/>
      <c r="BM376" s="157"/>
      <c r="BN376" s="157"/>
      <c r="BO376" s="157"/>
      <c r="BP376" s="157"/>
      <c r="BQ376" s="157"/>
      <c r="BR376" s="157"/>
      <c r="BS376" s="157"/>
      <c r="BT376" s="157"/>
      <c r="BU376" s="157"/>
      <c r="BV376" s="157"/>
      <c r="BW376" s="157"/>
      <c r="BX376" s="157"/>
      <c r="BY376" s="157"/>
      <c r="BZ376" s="157"/>
      <c r="CA376" s="157"/>
      <c r="CB376" s="157"/>
      <c r="CC376" s="157"/>
      <c r="CD376" s="157"/>
      <c r="CE376" s="157"/>
      <c r="CF376" s="157"/>
      <c r="CG376" s="157"/>
      <c r="CH376" s="157"/>
      <c r="CI376" s="157"/>
      <c r="CJ376" s="157"/>
      <c r="CK376" s="157"/>
      <c r="CL376" s="157"/>
      <c r="CM376" s="157"/>
      <c r="CN376" s="157"/>
      <c r="CO376" s="157"/>
      <c r="CP376" s="157"/>
      <c r="CQ376" s="157"/>
      <c r="CR376" s="157"/>
      <c r="CS376" s="157"/>
      <c r="CT376" s="157"/>
      <c r="CU376" s="157"/>
      <c r="CV376" s="157"/>
      <c r="CW376" s="157"/>
      <c r="CX376" s="157"/>
      <c r="CY376" s="157"/>
      <c r="CZ376" s="157"/>
      <c r="DA376" s="157"/>
      <c r="DB376" s="157"/>
      <c r="DC376" s="157"/>
      <c r="DD376" s="157"/>
      <c r="DE376" s="157"/>
      <c r="DF376" s="157"/>
      <c r="DG376" s="157"/>
      <c r="DH376" s="157"/>
    </row>
    <row r="377" spans="1:112" ht="25.5" x14ac:dyDescent="0.25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73" t="s">
        <v>1795</v>
      </c>
      <c r="BA377" s="173" t="s">
        <v>1796</v>
      </c>
      <c r="BB377" s="60"/>
      <c r="BC377" s="60" t="str">
        <f t="shared" si="16"/>
        <v>UX - ATTREZZATA PER MOSTRA PUBBLICITARIA</v>
      </c>
      <c r="BD377" s="157"/>
      <c r="BE377" s="173" t="s">
        <v>1041</v>
      </c>
      <c r="BF377" s="173" t="s">
        <v>868</v>
      </c>
      <c r="BG377" s="173" t="s">
        <v>1797</v>
      </c>
      <c r="BH377" s="173" t="s">
        <v>1031</v>
      </c>
      <c r="BI377" s="173" t="s">
        <v>210</v>
      </c>
      <c r="BJ377" s="157"/>
      <c r="BK377" s="157"/>
      <c r="BL377" s="157"/>
      <c r="BM377" s="157"/>
      <c r="BN377" s="157"/>
      <c r="BO377" s="157"/>
      <c r="BP377" s="157"/>
      <c r="BQ377" s="157"/>
      <c r="BR377" s="157"/>
      <c r="BS377" s="157"/>
      <c r="BT377" s="157"/>
      <c r="BU377" s="157"/>
      <c r="BV377" s="157"/>
      <c r="BW377" s="157"/>
      <c r="BX377" s="157"/>
      <c r="BY377" s="157"/>
      <c r="BZ377" s="157"/>
      <c r="CA377" s="157"/>
      <c r="CB377" s="157"/>
      <c r="CC377" s="157"/>
      <c r="CD377" s="157"/>
      <c r="CE377" s="157"/>
      <c r="CF377" s="157"/>
      <c r="CG377" s="157"/>
      <c r="CH377" s="157"/>
      <c r="CI377" s="157"/>
      <c r="CJ377" s="157"/>
      <c r="CK377" s="157"/>
      <c r="CL377" s="157"/>
      <c r="CM377" s="157"/>
      <c r="CN377" s="157"/>
      <c r="CO377" s="157"/>
      <c r="CP377" s="157"/>
      <c r="CQ377" s="157"/>
      <c r="CR377" s="157"/>
      <c r="CS377" s="157"/>
      <c r="CT377" s="157"/>
      <c r="CU377" s="157"/>
      <c r="CV377" s="157"/>
      <c r="CW377" s="157"/>
      <c r="CX377" s="157"/>
      <c r="CY377" s="157"/>
      <c r="CZ377" s="157"/>
      <c r="DA377" s="157"/>
      <c r="DB377" s="157"/>
      <c r="DC377" s="157"/>
      <c r="DD377" s="157"/>
      <c r="DE377" s="157"/>
      <c r="DF377" s="157"/>
      <c r="DG377" s="157"/>
      <c r="DH377" s="157"/>
    </row>
    <row r="378" spans="1:112" ht="30" x14ac:dyDescent="0.25">
      <c r="A378" s="157"/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  <c r="AG378" s="157"/>
      <c r="AH378" s="157"/>
      <c r="AI378" s="157"/>
      <c r="AJ378" s="157"/>
      <c r="AK378" s="157"/>
      <c r="AL378" s="157"/>
      <c r="AM378" s="157"/>
      <c r="AN378" s="157"/>
      <c r="AO378" s="157"/>
      <c r="AP378" s="157"/>
      <c r="AQ378" s="157"/>
      <c r="AR378" s="157"/>
      <c r="AS378" s="157"/>
      <c r="AT378" s="157"/>
      <c r="AU378" s="157"/>
      <c r="AV378" s="157"/>
      <c r="AW378" s="157"/>
      <c r="AX378" s="157"/>
      <c r="AY378" s="157"/>
      <c r="AZ378" s="173" t="s">
        <v>1798</v>
      </c>
      <c r="BA378" s="173" t="s">
        <v>1799</v>
      </c>
      <c r="BB378" s="60"/>
      <c r="BC378" s="60" t="str">
        <f t="shared" si="16"/>
        <v>UY - ATTREZZATA CON GRU PER SOCCORSO STRADALE</v>
      </c>
      <c r="BD378" s="157"/>
      <c r="BE378" s="173" t="s">
        <v>1440</v>
      </c>
      <c r="BF378" s="173" t="s">
        <v>868</v>
      </c>
      <c r="BG378" s="173" t="s">
        <v>1800</v>
      </c>
      <c r="BH378" s="173" t="s">
        <v>911</v>
      </c>
      <c r="BI378" s="173" t="s">
        <v>210</v>
      </c>
      <c r="BJ378" s="157"/>
      <c r="BK378" s="157"/>
      <c r="BL378" s="157"/>
      <c r="BM378" s="157"/>
      <c r="BN378" s="157"/>
      <c r="BO378" s="157"/>
      <c r="BP378" s="157"/>
      <c r="BQ378" s="157"/>
      <c r="BR378" s="157"/>
      <c r="BS378" s="157"/>
      <c r="BT378" s="157"/>
      <c r="BU378" s="157"/>
      <c r="BV378" s="157"/>
      <c r="BW378" s="157"/>
      <c r="BX378" s="157"/>
      <c r="BY378" s="157"/>
      <c r="BZ378" s="157"/>
      <c r="CA378" s="157"/>
      <c r="CB378" s="157"/>
      <c r="CC378" s="157"/>
      <c r="CD378" s="157"/>
      <c r="CE378" s="157"/>
      <c r="CF378" s="157"/>
      <c r="CG378" s="157"/>
      <c r="CH378" s="157"/>
      <c r="CI378" s="157"/>
      <c r="CJ378" s="157"/>
      <c r="CK378" s="157"/>
      <c r="CL378" s="157"/>
      <c r="CM378" s="157"/>
      <c r="CN378" s="157"/>
      <c r="CO378" s="157"/>
      <c r="CP378" s="157"/>
      <c r="CQ378" s="157"/>
      <c r="CR378" s="157"/>
      <c r="CS378" s="157"/>
      <c r="CT378" s="157"/>
      <c r="CU378" s="157"/>
      <c r="CV378" s="157"/>
      <c r="CW378" s="157"/>
      <c r="CX378" s="157"/>
      <c r="CY378" s="157"/>
      <c r="CZ378" s="157"/>
      <c r="DA378" s="157"/>
      <c r="DB378" s="157"/>
      <c r="DC378" s="157"/>
      <c r="DD378" s="157"/>
      <c r="DE378" s="157"/>
      <c r="DF378" s="157"/>
      <c r="DG378" s="157"/>
      <c r="DH378" s="157"/>
    </row>
    <row r="379" spans="1:112" ht="25.5" x14ac:dyDescent="0.25">
      <c r="A379" s="157"/>
      <c r="B379" s="157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  <c r="AZ379" s="173" t="s">
        <v>1801</v>
      </c>
      <c r="BA379" s="173" t="s">
        <v>1802</v>
      </c>
      <c r="BB379" s="60"/>
      <c r="BC379" s="60" t="str">
        <f t="shared" si="16"/>
        <v>UZ - ATTREZZATA PER ANTINCENDIO</v>
      </c>
      <c r="BD379" s="157"/>
      <c r="BE379" s="173" t="s">
        <v>1444</v>
      </c>
      <c r="BF379" s="173" t="s">
        <v>868</v>
      </c>
      <c r="BG379" s="173" t="s">
        <v>1803</v>
      </c>
      <c r="BH379" s="173" t="s">
        <v>911</v>
      </c>
      <c r="BI379" s="173" t="s">
        <v>210</v>
      </c>
      <c r="BJ379" s="157"/>
      <c r="BK379" s="157"/>
      <c r="BL379" s="157"/>
      <c r="BM379" s="157"/>
      <c r="BN379" s="157"/>
      <c r="BO379" s="157"/>
      <c r="BP379" s="157"/>
      <c r="BQ379" s="157"/>
      <c r="BR379" s="157"/>
      <c r="BS379" s="157"/>
      <c r="BT379" s="157"/>
      <c r="BU379" s="157"/>
      <c r="BV379" s="157"/>
      <c r="BW379" s="157"/>
      <c r="BX379" s="157"/>
      <c r="BY379" s="157"/>
      <c r="BZ379" s="157"/>
      <c r="CA379" s="157"/>
      <c r="CB379" s="157"/>
      <c r="CC379" s="157"/>
      <c r="CD379" s="157"/>
      <c r="CE379" s="157"/>
      <c r="CF379" s="157"/>
      <c r="CG379" s="157"/>
      <c r="CH379" s="157"/>
      <c r="CI379" s="157"/>
      <c r="CJ379" s="157"/>
      <c r="CK379" s="157"/>
      <c r="CL379" s="157"/>
      <c r="CM379" s="157"/>
      <c r="CN379" s="157"/>
      <c r="CO379" s="157"/>
      <c r="CP379" s="157"/>
      <c r="CQ379" s="157"/>
      <c r="CR379" s="157"/>
      <c r="CS379" s="157"/>
      <c r="CT379" s="157"/>
      <c r="CU379" s="157"/>
      <c r="CV379" s="157"/>
      <c r="CW379" s="157"/>
      <c r="CX379" s="157"/>
      <c r="CY379" s="157"/>
      <c r="CZ379" s="157"/>
      <c r="DA379" s="157"/>
      <c r="DB379" s="157"/>
      <c r="DC379" s="157"/>
      <c r="DD379" s="157"/>
      <c r="DE379" s="157"/>
      <c r="DF379" s="157"/>
      <c r="DG379" s="157"/>
      <c r="DH379" s="157"/>
    </row>
    <row r="380" spans="1:112" ht="30" x14ac:dyDescent="0.25">
      <c r="A380" s="15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73" t="s">
        <v>1804</v>
      </c>
      <c r="BA380" s="173" t="s">
        <v>1805</v>
      </c>
      <c r="BB380" s="60"/>
      <c r="BC380" s="60" t="str">
        <f t="shared" si="16"/>
        <v>VA - CISTERNA PER TRASPORTO DI GAS COMPRESSI</v>
      </c>
      <c r="BD380" s="157"/>
      <c r="BE380" s="173" t="s">
        <v>1448</v>
      </c>
      <c r="BF380" s="173" t="s">
        <v>868</v>
      </c>
      <c r="BG380" s="173" t="s">
        <v>1806</v>
      </c>
      <c r="BH380" s="173" t="s">
        <v>911</v>
      </c>
      <c r="BI380" s="173" t="s">
        <v>210</v>
      </c>
      <c r="BJ380" s="157"/>
      <c r="BK380" s="157"/>
      <c r="BL380" s="157"/>
      <c r="BM380" s="157"/>
      <c r="BN380" s="157"/>
      <c r="BO380" s="157"/>
      <c r="BP380" s="157"/>
      <c r="BQ380" s="157"/>
      <c r="BR380" s="157"/>
      <c r="BS380" s="157"/>
      <c r="BT380" s="157"/>
      <c r="BU380" s="157"/>
      <c r="BV380" s="157"/>
      <c r="BW380" s="157"/>
      <c r="BX380" s="157"/>
      <c r="BY380" s="157"/>
      <c r="BZ380" s="157"/>
      <c r="CA380" s="157"/>
      <c r="CB380" s="157"/>
      <c r="CC380" s="157"/>
      <c r="CD380" s="157"/>
      <c r="CE380" s="157"/>
      <c r="CF380" s="157"/>
      <c r="CG380" s="157"/>
      <c r="CH380" s="157"/>
      <c r="CI380" s="157"/>
      <c r="CJ380" s="157"/>
      <c r="CK380" s="157"/>
      <c r="CL380" s="157"/>
      <c r="CM380" s="157"/>
      <c r="CN380" s="157"/>
      <c r="CO380" s="157"/>
      <c r="CP380" s="157"/>
      <c r="CQ380" s="157"/>
      <c r="CR380" s="157"/>
      <c r="CS380" s="157"/>
      <c r="CT380" s="157"/>
      <c r="CU380" s="157"/>
      <c r="CV380" s="157"/>
      <c r="CW380" s="157"/>
      <c r="CX380" s="157"/>
      <c r="CY380" s="157"/>
      <c r="CZ380" s="157"/>
      <c r="DA380" s="157"/>
      <c r="DB380" s="157"/>
      <c r="DC380" s="157"/>
      <c r="DD380" s="157"/>
      <c r="DE380" s="157"/>
      <c r="DF380" s="157"/>
      <c r="DG380" s="157"/>
      <c r="DH380" s="157"/>
    </row>
    <row r="381" spans="1:112" ht="25.5" x14ac:dyDescent="0.25">
      <c r="A381" s="157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  <c r="AZ381" s="178" t="s">
        <v>1804</v>
      </c>
      <c r="BA381" s="178" t="s">
        <v>1807</v>
      </c>
      <c r="BB381" s="178" t="s">
        <v>309</v>
      </c>
      <c r="BC381" s="60" t="str">
        <f t="shared" si="16"/>
        <v>VA - ATOMIZZATORI</v>
      </c>
      <c r="BD381" s="157"/>
      <c r="BE381" s="173" t="s">
        <v>1464</v>
      </c>
      <c r="BF381" s="173" t="s">
        <v>868</v>
      </c>
      <c r="BG381" s="173" t="s">
        <v>1808</v>
      </c>
      <c r="BH381" s="173" t="s">
        <v>911</v>
      </c>
      <c r="BI381" s="173" t="s">
        <v>210</v>
      </c>
      <c r="BJ381" s="157"/>
      <c r="BK381" s="157"/>
      <c r="BL381" s="157"/>
      <c r="BM381" s="157"/>
      <c r="BN381" s="157"/>
      <c r="BO381" s="157"/>
      <c r="BP381" s="157"/>
      <c r="BQ381" s="157"/>
      <c r="BR381" s="157"/>
      <c r="BS381" s="157"/>
      <c r="BT381" s="157"/>
      <c r="BU381" s="157"/>
      <c r="BV381" s="157"/>
      <c r="BW381" s="157"/>
      <c r="BX381" s="157"/>
      <c r="BY381" s="157"/>
      <c r="BZ381" s="157"/>
      <c r="CA381" s="157"/>
      <c r="CB381" s="157"/>
      <c r="CC381" s="157"/>
      <c r="CD381" s="157"/>
      <c r="CE381" s="157"/>
      <c r="CF381" s="157"/>
      <c r="CG381" s="157"/>
      <c r="CH381" s="157"/>
      <c r="CI381" s="157"/>
      <c r="CJ381" s="157"/>
      <c r="CK381" s="157"/>
      <c r="CL381" s="157"/>
      <c r="CM381" s="157"/>
      <c r="CN381" s="157"/>
      <c r="CO381" s="157"/>
      <c r="CP381" s="157"/>
      <c r="CQ381" s="157"/>
      <c r="CR381" s="157"/>
      <c r="CS381" s="157"/>
      <c r="CT381" s="157"/>
      <c r="CU381" s="157"/>
      <c r="CV381" s="157"/>
      <c r="CW381" s="157"/>
      <c r="CX381" s="157"/>
      <c r="CY381" s="157"/>
      <c r="CZ381" s="157"/>
      <c r="DA381" s="157"/>
      <c r="DB381" s="157"/>
      <c r="DC381" s="157"/>
      <c r="DD381" s="157"/>
      <c r="DE381" s="157"/>
      <c r="DF381" s="157"/>
      <c r="DG381" s="157"/>
      <c r="DH381" s="157"/>
    </row>
    <row r="382" spans="1:112" ht="30" x14ac:dyDescent="0.25">
      <c r="A382" s="157"/>
      <c r="B382" s="157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  <c r="AZ382" s="173" t="s">
        <v>1809</v>
      </c>
      <c r="BA382" s="173" t="s">
        <v>1810</v>
      </c>
      <c r="BB382" s="60"/>
      <c r="BC382" s="60" t="str">
        <f t="shared" si="16"/>
        <v>VB - CISTERNA PER TRASPORTO DI GAS LIQUEFATTI</v>
      </c>
      <c r="BD382" s="157"/>
      <c r="BE382" s="173" t="s">
        <v>705</v>
      </c>
      <c r="BF382" s="173" t="s">
        <v>868</v>
      </c>
      <c r="BG382" s="173" t="s">
        <v>1811</v>
      </c>
      <c r="BH382" s="173" t="s">
        <v>928</v>
      </c>
      <c r="BI382" s="173" t="s">
        <v>210</v>
      </c>
      <c r="BJ382" s="157"/>
      <c r="BK382" s="157"/>
      <c r="BL382" s="157"/>
      <c r="BM382" s="157"/>
      <c r="BN382" s="157"/>
      <c r="BO382" s="157"/>
      <c r="BP382" s="157"/>
      <c r="BQ382" s="157"/>
      <c r="BR382" s="157"/>
      <c r="BS382" s="157"/>
      <c r="BT382" s="157"/>
      <c r="BU382" s="157"/>
      <c r="BV382" s="157"/>
      <c r="BW382" s="157"/>
      <c r="BX382" s="157"/>
      <c r="BY382" s="157"/>
      <c r="BZ382" s="157"/>
      <c r="CA382" s="157"/>
      <c r="CB382" s="157"/>
      <c r="CC382" s="157"/>
      <c r="CD382" s="157"/>
      <c r="CE382" s="157"/>
      <c r="CF382" s="157"/>
      <c r="CG382" s="157"/>
      <c r="CH382" s="157"/>
      <c r="CI382" s="157"/>
      <c r="CJ382" s="157"/>
      <c r="CK382" s="157"/>
      <c r="CL382" s="157"/>
      <c r="CM382" s="157"/>
      <c r="CN382" s="157"/>
      <c r="CO382" s="157"/>
      <c r="CP382" s="157"/>
      <c r="CQ382" s="157"/>
      <c r="CR382" s="157"/>
      <c r="CS382" s="157"/>
      <c r="CT382" s="157"/>
      <c r="CU382" s="157"/>
      <c r="CV382" s="157"/>
      <c r="CW382" s="157"/>
      <c r="CX382" s="157"/>
      <c r="CY382" s="157"/>
      <c r="CZ382" s="157"/>
      <c r="DA382" s="157"/>
      <c r="DB382" s="157"/>
      <c r="DC382" s="157"/>
      <c r="DD382" s="157"/>
      <c r="DE382" s="157"/>
      <c r="DF382" s="157"/>
      <c r="DG382" s="157"/>
      <c r="DH382" s="157"/>
    </row>
    <row r="383" spans="1:112" ht="25.5" x14ac:dyDescent="0.25">
      <c r="A383" s="157"/>
      <c r="B383" s="157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  <c r="AZ383" s="178" t="s">
        <v>1809</v>
      </c>
      <c r="BA383" s="178" t="s">
        <v>1812</v>
      </c>
      <c r="BB383" s="178" t="s">
        <v>309</v>
      </c>
      <c r="BC383" s="60" t="str">
        <f t="shared" si="16"/>
        <v>VB - SCAVABIETOLE</v>
      </c>
      <c r="BD383" s="157"/>
      <c r="BE383" s="173" t="s">
        <v>708</v>
      </c>
      <c r="BF383" s="173" t="s">
        <v>868</v>
      </c>
      <c r="BG383" s="173" t="s">
        <v>1813</v>
      </c>
      <c r="BH383" s="173" t="s">
        <v>928</v>
      </c>
      <c r="BI383" s="173" t="s">
        <v>210</v>
      </c>
      <c r="BJ383" s="157"/>
      <c r="BK383" s="157"/>
      <c r="BL383" s="157"/>
      <c r="BM383" s="157"/>
      <c r="BN383" s="157"/>
      <c r="BO383" s="157"/>
      <c r="BP383" s="157"/>
      <c r="BQ383" s="157"/>
      <c r="BR383" s="157"/>
      <c r="BS383" s="157"/>
      <c r="BT383" s="157"/>
      <c r="BU383" s="157"/>
      <c r="BV383" s="157"/>
      <c r="BW383" s="157"/>
      <c r="BX383" s="157"/>
      <c r="BY383" s="157"/>
      <c r="BZ383" s="157"/>
      <c r="CA383" s="157"/>
      <c r="CB383" s="157"/>
      <c r="CC383" s="157"/>
      <c r="CD383" s="157"/>
      <c r="CE383" s="157"/>
      <c r="CF383" s="157"/>
      <c r="CG383" s="157"/>
      <c r="CH383" s="157"/>
      <c r="CI383" s="157"/>
      <c r="CJ383" s="157"/>
      <c r="CK383" s="157"/>
      <c r="CL383" s="157"/>
      <c r="CM383" s="157"/>
      <c r="CN383" s="157"/>
      <c r="CO383" s="157"/>
      <c r="CP383" s="157"/>
      <c r="CQ383" s="157"/>
      <c r="CR383" s="157"/>
      <c r="CS383" s="157"/>
      <c r="CT383" s="157"/>
      <c r="CU383" s="157"/>
      <c r="CV383" s="157"/>
      <c r="CW383" s="157"/>
      <c r="CX383" s="157"/>
      <c r="CY383" s="157"/>
      <c r="CZ383" s="157"/>
      <c r="DA383" s="157"/>
      <c r="DB383" s="157"/>
      <c r="DC383" s="157"/>
      <c r="DD383" s="157"/>
      <c r="DE383" s="157"/>
      <c r="DF383" s="157"/>
      <c r="DG383" s="157"/>
      <c r="DH383" s="157"/>
    </row>
    <row r="384" spans="1:112" ht="30" x14ac:dyDescent="0.25">
      <c r="A384" s="157"/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73" t="s">
        <v>1814</v>
      </c>
      <c r="BA384" s="173" t="s">
        <v>1815</v>
      </c>
      <c r="BB384" s="60"/>
      <c r="BC384" s="60" t="str">
        <f t="shared" si="16"/>
        <v>VC - TELAIO ATTREZZATO PER TRASPORTO DI CONTAINERS</v>
      </c>
      <c r="BD384" s="157"/>
      <c r="BE384" s="173" t="s">
        <v>675</v>
      </c>
      <c r="BF384" s="173" t="s">
        <v>868</v>
      </c>
      <c r="BG384" s="173" t="s">
        <v>1816</v>
      </c>
      <c r="BH384" s="173" t="s">
        <v>928</v>
      </c>
      <c r="BI384" s="173" t="s">
        <v>210</v>
      </c>
      <c r="BJ384" s="157"/>
      <c r="BK384" s="157"/>
      <c r="BL384" s="157"/>
      <c r="BM384" s="157"/>
      <c r="BN384" s="157"/>
      <c r="BO384" s="157"/>
      <c r="BP384" s="157"/>
      <c r="BQ384" s="157"/>
      <c r="BR384" s="157"/>
      <c r="BS384" s="157"/>
      <c r="BT384" s="157"/>
      <c r="BU384" s="157"/>
      <c r="BV384" s="157"/>
      <c r="BW384" s="157"/>
      <c r="BX384" s="157"/>
      <c r="BY384" s="157"/>
      <c r="BZ384" s="157"/>
      <c r="CA384" s="157"/>
      <c r="CB384" s="157"/>
      <c r="CC384" s="157"/>
      <c r="CD384" s="157"/>
      <c r="CE384" s="157"/>
      <c r="CF384" s="157"/>
      <c r="CG384" s="157"/>
      <c r="CH384" s="157"/>
      <c r="CI384" s="157"/>
      <c r="CJ384" s="157"/>
      <c r="CK384" s="157"/>
      <c r="CL384" s="157"/>
      <c r="CM384" s="157"/>
      <c r="CN384" s="157"/>
      <c r="CO384" s="157"/>
      <c r="CP384" s="157"/>
      <c r="CQ384" s="157"/>
      <c r="CR384" s="157"/>
      <c r="CS384" s="157"/>
      <c r="CT384" s="157"/>
      <c r="CU384" s="157"/>
      <c r="CV384" s="157"/>
      <c r="CW384" s="157"/>
      <c r="CX384" s="157"/>
      <c r="CY384" s="157"/>
      <c r="CZ384" s="157"/>
      <c r="DA384" s="157"/>
      <c r="DB384" s="157"/>
      <c r="DC384" s="157"/>
      <c r="DD384" s="157"/>
      <c r="DE384" s="157"/>
      <c r="DF384" s="157"/>
      <c r="DG384" s="157"/>
      <c r="DH384" s="157"/>
    </row>
    <row r="385" spans="1:112" ht="25.5" x14ac:dyDescent="0.25">
      <c r="A385" s="157"/>
      <c r="B385" s="157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78" t="s">
        <v>1814</v>
      </c>
      <c r="BA385" s="178" t="s">
        <v>1817</v>
      </c>
      <c r="BB385" s="178" t="s">
        <v>309</v>
      </c>
      <c r="BC385" s="60" t="str">
        <f t="shared" si="16"/>
        <v>VC - MOTOCOLTIVATORE</v>
      </c>
      <c r="BD385" s="157"/>
      <c r="BE385" s="173" t="s">
        <v>1818</v>
      </c>
      <c r="BF385" s="173" t="s">
        <v>868</v>
      </c>
      <c r="BG385" s="173" t="s">
        <v>1819</v>
      </c>
      <c r="BH385" s="173" t="s">
        <v>928</v>
      </c>
      <c r="BI385" s="173" t="s">
        <v>210</v>
      </c>
      <c r="BJ385" s="157"/>
      <c r="BK385" s="157"/>
      <c r="BL385" s="157"/>
      <c r="BM385" s="157"/>
      <c r="BN385" s="157"/>
      <c r="BO385" s="157"/>
      <c r="BP385" s="157"/>
      <c r="BQ385" s="157"/>
      <c r="BR385" s="157"/>
      <c r="BS385" s="157"/>
      <c r="BT385" s="157"/>
      <c r="BU385" s="157"/>
      <c r="BV385" s="157"/>
      <c r="BW385" s="157"/>
      <c r="BX385" s="157"/>
      <c r="BY385" s="157"/>
      <c r="BZ385" s="157"/>
      <c r="CA385" s="157"/>
      <c r="CB385" s="157"/>
      <c r="CC385" s="157"/>
      <c r="CD385" s="157"/>
      <c r="CE385" s="157"/>
      <c r="CF385" s="157"/>
      <c r="CG385" s="157"/>
      <c r="CH385" s="157"/>
      <c r="CI385" s="157"/>
      <c r="CJ385" s="157"/>
      <c r="CK385" s="157"/>
      <c r="CL385" s="157"/>
      <c r="CM385" s="157"/>
      <c r="CN385" s="157"/>
      <c r="CO385" s="157"/>
      <c r="CP385" s="157"/>
      <c r="CQ385" s="157"/>
      <c r="CR385" s="157"/>
      <c r="CS385" s="157"/>
      <c r="CT385" s="157"/>
      <c r="CU385" s="157"/>
      <c r="CV385" s="157"/>
      <c r="CW385" s="157"/>
      <c r="CX385" s="157"/>
      <c r="CY385" s="157"/>
      <c r="CZ385" s="157"/>
      <c r="DA385" s="157"/>
      <c r="DB385" s="157"/>
      <c r="DC385" s="157"/>
      <c r="DD385" s="157"/>
      <c r="DE385" s="157"/>
      <c r="DF385" s="157"/>
      <c r="DG385" s="157"/>
      <c r="DH385" s="157"/>
    </row>
    <row r="386" spans="1:112" ht="30" x14ac:dyDescent="0.25">
      <c r="A386" s="157"/>
      <c r="B386" s="157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73" t="s">
        <v>1820</v>
      </c>
      <c r="BA386" s="173" t="s">
        <v>676</v>
      </c>
      <c r="BB386" s="60"/>
      <c r="BC386" s="60" t="str">
        <f t="shared" si="16"/>
        <v>VD - BOTTE KILOLITRICA PER TRASPORTO OLII MINERALI E CARBURANTI</v>
      </c>
      <c r="BD386" s="157"/>
      <c r="BE386" s="173" t="s">
        <v>1335</v>
      </c>
      <c r="BF386" s="173" t="s">
        <v>868</v>
      </c>
      <c r="BG386" s="173" t="s">
        <v>1821</v>
      </c>
      <c r="BH386" s="173" t="s">
        <v>911</v>
      </c>
      <c r="BI386" s="173" t="s">
        <v>210</v>
      </c>
      <c r="BJ386" s="157"/>
      <c r="BK386" s="157"/>
      <c r="BL386" s="157"/>
      <c r="BM386" s="157"/>
      <c r="BN386" s="157"/>
      <c r="BO386" s="157"/>
      <c r="BP386" s="157"/>
      <c r="BQ386" s="157"/>
      <c r="BR386" s="157"/>
      <c r="BS386" s="157"/>
      <c r="BT386" s="157"/>
      <c r="BU386" s="157"/>
      <c r="BV386" s="157"/>
      <c r="BW386" s="157"/>
      <c r="BX386" s="157"/>
      <c r="BY386" s="157"/>
      <c r="BZ386" s="157"/>
      <c r="CA386" s="157"/>
      <c r="CB386" s="157"/>
      <c r="CC386" s="157"/>
      <c r="CD386" s="157"/>
      <c r="CE386" s="157"/>
      <c r="CF386" s="157"/>
      <c r="CG386" s="157"/>
      <c r="CH386" s="157"/>
      <c r="CI386" s="157"/>
      <c r="CJ386" s="157"/>
      <c r="CK386" s="157"/>
      <c r="CL386" s="157"/>
      <c r="CM386" s="157"/>
      <c r="CN386" s="157"/>
      <c r="CO386" s="157"/>
      <c r="CP386" s="157"/>
      <c r="CQ386" s="157"/>
      <c r="CR386" s="157"/>
      <c r="CS386" s="157"/>
      <c r="CT386" s="157"/>
      <c r="CU386" s="157"/>
      <c r="CV386" s="157"/>
      <c r="CW386" s="157"/>
      <c r="CX386" s="157"/>
      <c r="CY386" s="157"/>
      <c r="CZ386" s="157"/>
      <c r="DA386" s="157"/>
      <c r="DB386" s="157"/>
      <c r="DC386" s="157"/>
      <c r="DD386" s="157"/>
      <c r="DE386" s="157"/>
      <c r="DF386" s="157"/>
      <c r="DG386" s="157"/>
      <c r="DH386" s="157"/>
    </row>
    <row r="387" spans="1:112" ht="30" x14ac:dyDescent="0.25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73" t="s">
        <v>461</v>
      </c>
      <c r="BA387" s="173" t="s">
        <v>1822</v>
      </c>
      <c r="BB387" s="60"/>
      <c r="BC387" s="60" t="str">
        <f t="shared" si="16"/>
        <v>VE - FURGONE ATTREZZATO PER TRASPORTO ESPLOSIVI</v>
      </c>
      <c r="BD387" s="157"/>
      <c r="BE387" s="173" t="s">
        <v>1322</v>
      </c>
      <c r="BF387" s="173" t="s">
        <v>868</v>
      </c>
      <c r="BG387" s="173" t="s">
        <v>1823</v>
      </c>
      <c r="BH387" s="173" t="s">
        <v>911</v>
      </c>
      <c r="BI387" s="173" t="s">
        <v>210</v>
      </c>
      <c r="BJ387" s="157"/>
      <c r="BK387" s="157"/>
      <c r="BL387" s="157"/>
      <c r="BM387" s="157"/>
      <c r="BN387" s="157"/>
      <c r="BO387" s="157"/>
      <c r="BP387" s="157"/>
      <c r="BQ387" s="157"/>
      <c r="BR387" s="157"/>
      <c r="BS387" s="157"/>
      <c r="BT387" s="157"/>
      <c r="BU387" s="157"/>
      <c r="BV387" s="157"/>
      <c r="BW387" s="157"/>
      <c r="BX387" s="157"/>
      <c r="BY387" s="157"/>
      <c r="BZ387" s="157"/>
      <c r="CA387" s="157"/>
      <c r="CB387" s="157"/>
      <c r="CC387" s="157"/>
      <c r="CD387" s="157"/>
      <c r="CE387" s="157"/>
      <c r="CF387" s="157"/>
      <c r="CG387" s="157"/>
      <c r="CH387" s="157"/>
      <c r="CI387" s="157"/>
      <c r="CJ387" s="157"/>
      <c r="CK387" s="157"/>
      <c r="CL387" s="157"/>
      <c r="CM387" s="157"/>
      <c r="CN387" s="157"/>
      <c r="CO387" s="157"/>
      <c r="CP387" s="157"/>
      <c r="CQ387" s="157"/>
      <c r="CR387" s="157"/>
      <c r="CS387" s="157"/>
      <c r="CT387" s="157"/>
      <c r="CU387" s="157"/>
      <c r="CV387" s="157"/>
      <c r="CW387" s="157"/>
      <c r="CX387" s="157"/>
      <c r="CY387" s="157"/>
      <c r="CZ387" s="157"/>
      <c r="DA387" s="157"/>
      <c r="DB387" s="157"/>
      <c r="DC387" s="157"/>
      <c r="DD387" s="157"/>
      <c r="DE387" s="157"/>
      <c r="DF387" s="157"/>
      <c r="DG387" s="157"/>
      <c r="DH387" s="157"/>
    </row>
    <row r="388" spans="1:112" ht="30" x14ac:dyDescent="0.25">
      <c r="A388" s="157"/>
      <c r="B388" s="157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  <c r="AZ388" s="173" t="s">
        <v>1824</v>
      </c>
      <c r="BA388" s="173" t="s">
        <v>1825</v>
      </c>
      <c r="BB388" s="60"/>
      <c r="BC388" s="60" t="str">
        <f t="shared" si="16"/>
        <v>VF - CISTERNA ORIZZONTALE PER TRASPORTO GRANULATI</v>
      </c>
      <c r="BD388" s="157"/>
      <c r="BE388" s="173" t="s">
        <v>1826</v>
      </c>
      <c r="BF388" s="173" t="s">
        <v>868</v>
      </c>
      <c r="BG388" s="173" t="s">
        <v>1827</v>
      </c>
      <c r="BH388" s="173" t="s">
        <v>911</v>
      </c>
      <c r="BI388" s="173" t="s">
        <v>210</v>
      </c>
      <c r="BJ388" s="157"/>
      <c r="BK388" s="157"/>
      <c r="BL388" s="157"/>
      <c r="BM388" s="157"/>
      <c r="BN388" s="157"/>
      <c r="BO388" s="157"/>
      <c r="BP388" s="157"/>
      <c r="BQ388" s="157"/>
      <c r="BR388" s="157"/>
      <c r="BS388" s="157"/>
      <c r="BT388" s="157"/>
      <c r="BU388" s="157"/>
      <c r="BV388" s="157"/>
      <c r="BW388" s="157"/>
      <c r="BX388" s="157"/>
      <c r="BY388" s="157"/>
      <c r="BZ388" s="157"/>
      <c r="CA388" s="157"/>
      <c r="CB388" s="157"/>
      <c r="CC388" s="157"/>
      <c r="CD388" s="157"/>
      <c r="CE388" s="157"/>
      <c r="CF388" s="157"/>
      <c r="CG388" s="157"/>
      <c r="CH388" s="157"/>
      <c r="CI388" s="157"/>
      <c r="CJ388" s="157"/>
      <c r="CK388" s="157"/>
      <c r="CL388" s="157"/>
      <c r="CM388" s="157"/>
      <c r="CN388" s="157"/>
      <c r="CO388" s="157"/>
      <c r="CP388" s="157"/>
      <c r="CQ388" s="157"/>
      <c r="CR388" s="157"/>
      <c r="CS388" s="157"/>
      <c r="CT388" s="157"/>
      <c r="CU388" s="157"/>
      <c r="CV388" s="157"/>
      <c r="CW388" s="157"/>
      <c r="CX388" s="157"/>
      <c r="CY388" s="157"/>
      <c r="CZ388" s="157"/>
      <c r="DA388" s="157"/>
      <c r="DB388" s="157"/>
      <c r="DC388" s="157"/>
      <c r="DD388" s="157"/>
      <c r="DE388" s="157"/>
      <c r="DF388" s="157"/>
      <c r="DG388" s="157"/>
      <c r="DH388" s="157"/>
    </row>
    <row r="389" spans="1:112" x14ac:dyDescent="0.25">
      <c r="A389" s="157"/>
      <c r="B389" s="157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78" t="s">
        <v>1824</v>
      </c>
      <c r="BA389" s="178" t="s">
        <v>1828</v>
      </c>
      <c r="BB389" s="178" t="s">
        <v>309</v>
      </c>
      <c r="BC389" s="60" t="str">
        <f t="shared" si="16"/>
        <v>VF - MOTOFALCIATRICE</v>
      </c>
      <c r="BD389" s="157"/>
      <c r="BE389" s="173" t="s">
        <v>1343</v>
      </c>
      <c r="BF389" s="173" t="s">
        <v>868</v>
      </c>
      <c r="BG389" s="173" t="s">
        <v>1829</v>
      </c>
      <c r="BH389" s="173" t="s">
        <v>911</v>
      </c>
      <c r="BI389" s="173" t="s">
        <v>210</v>
      </c>
      <c r="BJ389" s="157"/>
      <c r="BK389" s="157"/>
      <c r="BL389" s="157"/>
      <c r="BM389" s="157"/>
      <c r="BN389" s="157"/>
      <c r="BO389" s="157"/>
      <c r="BP389" s="157"/>
      <c r="BQ389" s="157"/>
      <c r="BR389" s="157"/>
      <c r="BS389" s="157"/>
      <c r="BT389" s="157"/>
      <c r="BU389" s="157"/>
      <c r="BV389" s="157"/>
      <c r="BW389" s="157"/>
      <c r="BX389" s="157"/>
      <c r="BY389" s="157"/>
      <c r="BZ389" s="157"/>
      <c r="CA389" s="157"/>
      <c r="CB389" s="157"/>
      <c r="CC389" s="157"/>
      <c r="CD389" s="157"/>
      <c r="CE389" s="157"/>
      <c r="CF389" s="157"/>
      <c r="CG389" s="157"/>
      <c r="CH389" s="157"/>
      <c r="CI389" s="157"/>
      <c r="CJ389" s="157"/>
      <c r="CK389" s="157"/>
      <c r="CL389" s="157"/>
      <c r="CM389" s="157"/>
      <c r="CN389" s="157"/>
      <c r="CO389" s="157"/>
      <c r="CP389" s="157"/>
      <c r="CQ389" s="157"/>
      <c r="CR389" s="157"/>
      <c r="CS389" s="157"/>
      <c r="CT389" s="157"/>
      <c r="CU389" s="157"/>
      <c r="CV389" s="157"/>
      <c r="CW389" s="157"/>
      <c r="CX389" s="157"/>
      <c r="CY389" s="157"/>
      <c r="CZ389" s="157"/>
      <c r="DA389" s="157"/>
      <c r="DB389" s="157"/>
      <c r="DC389" s="157"/>
      <c r="DD389" s="157"/>
      <c r="DE389" s="157"/>
      <c r="DF389" s="157"/>
      <c r="DG389" s="157"/>
      <c r="DH389" s="157"/>
    </row>
    <row r="390" spans="1:112" ht="30" x14ac:dyDescent="0.25">
      <c r="A390" s="157"/>
      <c r="B390" s="157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  <c r="AC390" s="157"/>
      <c r="AD390" s="157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73" t="s">
        <v>1830</v>
      </c>
      <c r="BA390" s="173" t="s">
        <v>1831</v>
      </c>
      <c r="BB390" s="60"/>
      <c r="BC390" s="60" t="str">
        <f t="shared" si="16"/>
        <v>VG - FURGONE ATTREZZATO PER TRASPORTO MERCI PERICOLOSE</v>
      </c>
      <c r="BD390" s="157"/>
      <c r="BE390" s="173" t="s">
        <v>1832</v>
      </c>
      <c r="BF390" s="173" t="s">
        <v>868</v>
      </c>
      <c r="BG390" s="173" t="s">
        <v>1833</v>
      </c>
      <c r="BH390" s="173" t="s">
        <v>911</v>
      </c>
      <c r="BI390" s="173" t="s">
        <v>210</v>
      </c>
      <c r="BJ390" s="157"/>
      <c r="BK390" s="157"/>
      <c r="BL390" s="157"/>
      <c r="BM390" s="157"/>
      <c r="BN390" s="157"/>
      <c r="BO390" s="157"/>
      <c r="BP390" s="157"/>
      <c r="BQ390" s="157"/>
      <c r="BR390" s="157"/>
      <c r="BS390" s="157"/>
      <c r="BT390" s="157"/>
      <c r="BU390" s="157"/>
      <c r="BV390" s="157"/>
      <c r="BW390" s="157"/>
      <c r="BX390" s="157"/>
      <c r="BY390" s="157"/>
      <c r="BZ390" s="157"/>
      <c r="CA390" s="157"/>
      <c r="CB390" s="157"/>
      <c r="CC390" s="157"/>
      <c r="CD390" s="157"/>
      <c r="CE390" s="157"/>
      <c r="CF390" s="157"/>
      <c r="CG390" s="157"/>
      <c r="CH390" s="157"/>
      <c r="CI390" s="157"/>
      <c r="CJ390" s="157"/>
      <c r="CK390" s="157"/>
      <c r="CL390" s="157"/>
      <c r="CM390" s="157"/>
      <c r="CN390" s="157"/>
      <c r="CO390" s="157"/>
      <c r="CP390" s="157"/>
      <c r="CQ390" s="157"/>
      <c r="CR390" s="157"/>
      <c r="CS390" s="157"/>
      <c r="CT390" s="157"/>
      <c r="CU390" s="157"/>
      <c r="CV390" s="157"/>
      <c r="CW390" s="157"/>
      <c r="CX390" s="157"/>
      <c r="CY390" s="157"/>
      <c r="CZ390" s="157"/>
      <c r="DA390" s="157"/>
      <c r="DB390" s="157"/>
      <c r="DC390" s="157"/>
      <c r="DD390" s="157"/>
      <c r="DE390" s="157"/>
      <c r="DF390" s="157"/>
      <c r="DG390" s="157"/>
      <c r="DH390" s="157"/>
    </row>
    <row r="391" spans="1:112" ht="30" x14ac:dyDescent="0.25">
      <c r="A391" s="157"/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  <c r="AZ391" s="173" t="s">
        <v>1834</v>
      </c>
      <c r="BA391" s="173" t="s">
        <v>1835</v>
      </c>
      <c r="BB391" s="60"/>
      <c r="BC391" s="60" t="str">
        <f t="shared" si="16"/>
        <v>VH - PIANALE ATTREZZATO PER TRASPORTO DI MERCI PERICOLOSE NON INFIAMMABILI</v>
      </c>
      <c r="BD391" s="157"/>
      <c r="BE391" s="173" t="s">
        <v>1836</v>
      </c>
      <c r="BF391" s="173" t="s">
        <v>868</v>
      </c>
      <c r="BG391" s="173" t="s">
        <v>1837</v>
      </c>
      <c r="BH391" s="173" t="s">
        <v>911</v>
      </c>
      <c r="BI391" s="173" t="s">
        <v>210</v>
      </c>
      <c r="BJ391" s="157"/>
      <c r="BK391" s="157"/>
      <c r="BL391" s="157"/>
      <c r="BM391" s="157"/>
      <c r="BN391" s="157"/>
      <c r="BO391" s="157"/>
      <c r="BP391" s="157"/>
      <c r="BQ391" s="157"/>
      <c r="BR391" s="157"/>
      <c r="BS391" s="157"/>
      <c r="BT391" s="157"/>
      <c r="BU391" s="157"/>
      <c r="BV391" s="157"/>
      <c r="BW391" s="157"/>
      <c r="BX391" s="157"/>
      <c r="BY391" s="157"/>
      <c r="BZ391" s="157"/>
      <c r="CA391" s="157"/>
      <c r="CB391" s="157"/>
      <c r="CC391" s="157"/>
      <c r="CD391" s="157"/>
      <c r="CE391" s="157"/>
      <c r="CF391" s="157"/>
      <c r="CG391" s="157"/>
      <c r="CH391" s="157"/>
      <c r="CI391" s="157"/>
      <c r="CJ391" s="157"/>
      <c r="CK391" s="157"/>
      <c r="CL391" s="157"/>
      <c r="CM391" s="157"/>
      <c r="CN391" s="157"/>
      <c r="CO391" s="157"/>
      <c r="CP391" s="157"/>
      <c r="CQ391" s="157"/>
      <c r="CR391" s="157"/>
      <c r="CS391" s="157"/>
      <c r="CT391" s="157"/>
      <c r="CU391" s="157"/>
      <c r="CV391" s="157"/>
      <c r="CW391" s="157"/>
      <c r="CX391" s="157"/>
      <c r="CY391" s="157"/>
      <c r="CZ391" s="157"/>
      <c r="DA391" s="157"/>
      <c r="DB391" s="157"/>
      <c r="DC391" s="157"/>
      <c r="DD391" s="157"/>
      <c r="DE391" s="157"/>
      <c r="DF391" s="157"/>
      <c r="DG391" s="157"/>
      <c r="DH391" s="157"/>
    </row>
    <row r="392" spans="1:112" ht="30" x14ac:dyDescent="0.25">
      <c r="A392" s="157"/>
      <c r="B392" s="157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73" t="s">
        <v>1721</v>
      </c>
      <c r="BA392" s="173" t="s">
        <v>1838</v>
      </c>
      <c r="BB392" s="60"/>
      <c r="BC392" s="60" t="str">
        <f t="shared" si="16"/>
        <v>VI - FURGONE ISOTERMICO CON SPONDA POSTERIORE CARICATRICE</v>
      </c>
      <c r="BD392" s="157"/>
      <c r="BE392" s="173" t="s">
        <v>1347</v>
      </c>
      <c r="BF392" s="173" t="s">
        <v>868</v>
      </c>
      <c r="BG392" s="173" t="s">
        <v>1839</v>
      </c>
      <c r="BH392" s="173" t="s">
        <v>911</v>
      </c>
      <c r="BI392" s="173" t="s">
        <v>210</v>
      </c>
      <c r="BJ392" s="157"/>
      <c r="BK392" s="157"/>
      <c r="BL392" s="157"/>
      <c r="BM392" s="157"/>
      <c r="BN392" s="157"/>
      <c r="BO392" s="157"/>
      <c r="BP392" s="157"/>
      <c r="BQ392" s="157"/>
      <c r="BR392" s="157"/>
      <c r="BS392" s="157"/>
      <c r="BT392" s="157"/>
      <c r="BU392" s="157"/>
      <c r="BV392" s="157"/>
      <c r="BW392" s="157"/>
      <c r="BX392" s="157"/>
      <c r="BY392" s="157"/>
      <c r="BZ392" s="157"/>
      <c r="CA392" s="157"/>
      <c r="CB392" s="157"/>
      <c r="CC392" s="157"/>
      <c r="CD392" s="157"/>
      <c r="CE392" s="157"/>
      <c r="CF392" s="157"/>
      <c r="CG392" s="157"/>
      <c r="CH392" s="157"/>
      <c r="CI392" s="157"/>
      <c r="CJ392" s="157"/>
      <c r="CK392" s="157"/>
      <c r="CL392" s="157"/>
      <c r="CM392" s="157"/>
      <c r="CN392" s="157"/>
      <c r="CO392" s="157"/>
      <c r="CP392" s="157"/>
      <c r="CQ392" s="157"/>
      <c r="CR392" s="157"/>
      <c r="CS392" s="157"/>
      <c r="CT392" s="157"/>
      <c r="CU392" s="157"/>
      <c r="CV392" s="157"/>
      <c r="CW392" s="157"/>
      <c r="CX392" s="157"/>
      <c r="CY392" s="157"/>
      <c r="CZ392" s="157"/>
      <c r="DA392" s="157"/>
      <c r="DB392" s="157"/>
      <c r="DC392" s="157"/>
      <c r="DD392" s="157"/>
      <c r="DE392" s="157"/>
      <c r="DF392" s="157"/>
      <c r="DG392" s="157"/>
      <c r="DH392" s="157"/>
    </row>
    <row r="393" spans="1:112" ht="30" x14ac:dyDescent="0.25">
      <c r="A393" s="157"/>
      <c r="B393" s="157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  <c r="AT393" s="157"/>
      <c r="AU393" s="157"/>
      <c r="AV393" s="157"/>
      <c r="AW393" s="157"/>
      <c r="AX393" s="157"/>
      <c r="AY393" s="157"/>
      <c r="AZ393" s="173" t="s">
        <v>1725</v>
      </c>
      <c r="BA393" s="173" t="s">
        <v>1840</v>
      </c>
      <c r="BB393" s="60"/>
      <c r="BC393" s="60" t="str">
        <f t="shared" si="16"/>
        <v>VL - PIANALE ATTREZZATO PER TRASPORTO DI LATTE ALIMENTARE</v>
      </c>
      <c r="BD393" s="157"/>
      <c r="BE393" s="173" t="s">
        <v>1841</v>
      </c>
      <c r="BF393" s="173" t="s">
        <v>868</v>
      </c>
      <c r="BG393" s="173" t="s">
        <v>1842</v>
      </c>
      <c r="BH393" s="173" t="s">
        <v>911</v>
      </c>
      <c r="BI393" s="173" t="s">
        <v>210</v>
      </c>
      <c r="BJ393" s="157"/>
      <c r="BK393" s="157"/>
      <c r="BL393" s="157"/>
      <c r="BM393" s="157"/>
      <c r="BN393" s="157"/>
      <c r="BO393" s="157"/>
      <c r="BP393" s="157"/>
      <c r="BQ393" s="157"/>
      <c r="BR393" s="157"/>
      <c r="BS393" s="157"/>
      <c r="BT393" s="157"/>
      <c r="BU393" s="157"/>
      <c r="BV393" s="157"/>
      <c r="BW393" s="157"/>
      <c r="BX393" s="157"/>
      <c r="BY393" s="157"/>
      <c r="BZ393" s="157"/>
      <c r="CA393" s="157"/>
      <c r="CB393" s="157"/>
      <c r="CC393" s="157"/>
      <c r="CD393" s="157"/>
      <c r="CE393" s="157"/>
      <c r="CF393" s="157"/>
      <c r="CG393" s="157"/>
      <c r="CH393" s="157"/>
      <c r="CI393" s="157"/>
      <c r="CJ393" s="157"/>
      <c r="CK393" s="157"/>
      <c r="CL393" s="157"/>
      <c r="CM393" s="157"/>
      <c r="CN393" s="157"/>
      <c r="CO393" s="157"/>
      <c r="CP393" s="157"/>
      <c r="CQ393" s="157"/>
      <c r="CR393" s="157"/>
      <c r="CS393" s="157"/>
      <c r="CT393" s="157"/>
      <c r="CU393" s="157"/>
      <c r="CV393" s="157"/>
      <c r="CW393" s="157"/>
      <c r="CX393" s="157"/>
      <c r="CY393" s="157"/>
      <c r="CZ393" s="157"/>
      <c r="DA393" s="157"/>
      <c r="DB393" s="157"/>
      <c r="DC393" s="157"/>
      <c r="DD393" s="157"/>
      <c r="DE393" s="157"/>
      <c r="DF393" s="157"/>
      <c r="DG393" s="157"/>
      <c r="DH393" s="157"/>
    </row>
    <row r="394" spans="1:112" x14ac:dyDescent="0.25">
      <c r="A394" s="157"/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  <c r="AZ394" s="178" t="s">
        <v>1725</v>
      </c>
      <c r="BA394" s="178" t="s">
        <v>1843</v>
      </c>
      <c r="BB394" s="178" t="s">
        <v>309</v>
      </c>
      <c r="BC394" s="60" t="str">
        <f t="shared" si="16"/>
        <v>VL - FALCIACARICATRICI</v>
      </c>
      <c r="BD394" s="157"/>
      <c r="BE394" s="173" t="s">
        <v>1351</v>
      </c>
      <c r="BF394" s="173" t="s">
        <v>868</v>
      </c>
      <c r="BG394" s="173" t="s">
        <v>1844</v>
      </c>
      <c r="BH394" s="173" t="s">
        <v>911</v>
      </c>
      <c r="BI394" s="173" t="s">
        <v>210</v>
      </c>
      <c r="BJ394" s="157"/>
      <c r="BK394" s="157"/>
      <c r="BL394" s="157"/>
      <c r="BM394" s="157"/>
      <c r="BN394" s="157"/>
      <c r="BO394" s="157"/>
      <c r="BP394" s="157"/>
      <c r="BQ394" s="157"/>
      <c r="BR394" s="157"/>
      <c r="BS394" s="157"/>
      <c r="BT394" s="157"/>
      <c r="BU394" s="157"/>
      <c r="BV394" s="157"/>
      <c r="BW394" s="157"/>
      <c r="BX394" s="157"/>
      <c r="BY394" s="157"/>
      <c r="BZ394" s="157"/>
      <c r="CA394" s="157"/>
      <c r="CB394" s="157"/>
      <c r="CC394" s="157"/>
      <c r="CD394" s="157"/>
      <c r="CE394" s="157"/>
      <c r="CF394" s="157"/>
      <c r="CG394" s="157"/>
      <c r="CH394" s="157"/>
      <c r="CI394" s="157"/>
      <c r="CJ394" s="157"/>
      <c r="CK394" s="157"/>
      <c r="CL394" s="157"/>
      <c r="CM394" s="157"/>
      <c r="CN394" s="157"/>
      <c r="CO394" s="157"/>
      <c r="CP394" s="157"/>
      <c r="CQ394" s="157"/>
      <c r="CR394" s="157"/>
      <c r="CS394" s="157"/>
      <c r="CT394" s="157"/>
      <c r="CU394" s="157"/>
      <c r="CV394" s="157"/>
      <c r="CW394" s="157"/>
      <c r="CX394" s="157"/>
      <c r="CY394" s="157"/>
      <c r="CZ394" s="157"/>
      <c r="DA394" s="157"/>
      <c r="DB394" s="157"/>
      <c r="DC394" s="157"/>
      <c r="DD394" s="157"/>
      <c r="DE394" s="157"/>
      <c r="DF394" s="157"/>
      <c r="DG394" s="157"/>
      <c r="DH394" s="157"/>
    </row>
    <row r="395" spans="1:112" ht="30" x14ac:dyDescent="0.25">
      <c r="A395" s="157"/>
      <c r="B395" s="157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  <c r="AZ395" s="173" t="s">
        <v>1729</v>
      </c>
      <c r="BA395" s="173" t="s">
        <v>1845</v>
      </c>
      <c r="BB395" s="60"/>
      <c r="BC395" s="60" t="str">
        <f t="shared" si="16"/>
        <v>VM - PIANALE ATTREZZATO PER TRASPORTO DI LATTE USO INDUSTRIALE</v>
      </c>
      <c r="BD395" s="157"/>
      <c r="BE395" s="173" t="s">
        <v>338</v>
      </c>
      <c r="BF395" s="173" t="s">
        <v>868</v>
      </c>
      <c r="BG395" s="173" t="s">
        <v>1846</v>
      </c>
      <c r="BH395" s="173" t="s">
        <v>928</v>
      </c>
      <c r="BI395" s="173" t="s">
        <v>210</v>
      </c>
      <c r="BJ395" s="157"/>
      <c r="BK395" s="157"/>
      <c r="BL395" s="157"/>
      <c r="BM395" s="157"/>
      <c r="BN395" s="157"/>
      <c r="BO395" s="157"/>
      <c r="BP395" s="157"/>
      <c r="BQ395" s="157"/>
      <c r="BR395" s="157"/>
      <c r="BS395" s="157"/>
      <c r="BT395" s="157"/>
      <c r="BU395" s="157"/>
      <c r="BV395" s="157"/>
      <c r="BW395" s="157"/>
      <c r="BX395" s="157"/>
      <c r="BY395" s="157"/>
      <c r="BZ395" s="157"/>
      <c r="CA395" s="157"/>
      <c r="CB395" s="157"/>
      <c r="CC395" s="157"/>
      <c r="CD395" s="157"/>
      <c r="CE395" s="157"/>
      <c r="CF395" s="157"/>
      <c r="CG395" s="157"/>
      <c r="CH395" s="157"/>
      <c r="CI395" s="157"/>
      <c r="CJ395" s="157"/>
      <c r="CK395" s="157"/>
      <c r="CL395" s="157"/>
      <c r="CM395" s="157"/>
      <c r="CN395" s="157"/>
      <c r="CO395" s="157"/>
      <c r="CP395" s="157"/>
      <c r="CQ395" s="157"/>
      <c r="CR395" s="157"/>
      <c r="CS395" s="157"/>
      <c r="CT395" s="157"/>
      <c r="CU395" s="157"/>
      <c r="CV395" s="157"/>
      <c r="CW395" s="157"/>
      <c r="CX395" s="157"/>
      <c r="CY395" s="157"/>
      <c r="CZ395" s="157"/>
      <c r="DA395" s="157"/>
      <c r="DB395" s="157"/>
      <c r="DC395" s="157"/>
      <c r="DD395" s="157"/>
      <c r="DE395" s="157"/>
      <c r="DF395" s="157"/>
      <c r="DG395" s="157"/>
      <c r="DH395" s="157"/>
    </row>
    <row r="396" spans="1:112" x14ac:dyDescent="0.25">
      <c r="A396" s="157"/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  <c r="AZ396" s="173" t="s">
        <v>1847</v>
      </c>
      <c r="BA396" s="173" t="s">
        <v>1848</v>
      </c>
      <c r="BB396" s="60"/>
      <c r="BC396" s="60" t="str">
        <f t="shared" si="16"/>
        <v>VN - CISTERNA</v>
      </c>
      <c r="BD396" s="157"/>
      <c r="BE396" s="173" t="s">
        <v>610</v>
      </c>
      <c r="BF396" s="173" t="s">
        <v>868</v>
      </c>
      <c r="BG396" s="173" t="s">
        <v>1849</v>
      </c>
      <c r="BH396" s="173" t="s">
        <v>928</v>
      </c>
      <c r="BI396" s="173" t="s">
        <v>210</v>
      </c>
      <c r="BJ396" s="157"/>
      <c r="BK396" s="157"/>
      <c r="BL396" s="157"/>
      <c r="BM396" s="157"/>
      <c r="BN396" s="157"/>
      <c r="BO396" s="157"/>
      <c r="BP396" s="157"/>
      <c r="BQ396" s="157"/>
      <c r="BR396" s="157"/>
      <c r="BS396" s="157"/>
      <c r="BT396" s="157"/>
      <c r="BU396" s="157"/>
      <c r="BV396" s="157"/>
      <c r="BW396" s="157"/>
      <c r="BX396" s="157"/>
      <c r="BY396" s="157"/>
      <c r="BZ396" s="157"/>
      <c r="CA396" s="157"/>
      <c r="CB396" s="157"/>
      <c r="CC396" s="157"/>
      <c r="CD396" s="157"/>
      <c r="CE396" s="157"/>
      <c r="CF396" s="157"/>
      <c r="CG396" s="157"/>
      <c r="CH396" s="157"/>
      <c r="CI396" s="157"/>
      <c r="CJ396" s="157"/>
      <c r="CK396" s="157"/>
      <c r="CL396" s="157"/>
      <c r="CM396" s="157"/>
      <c r="CN396" s="157"/>
      <c r="CO396" s="157"/>
      <c r="CP396" s="157"/>
      <c r="CQ396" s="157"/>
      <c r="CR396" s="157"/>
      <c r="CS396" s="157"/>
      <c r="CT396" s="157"/>
      <c r="CU396" s="157"/>
      <c r="CV396" s="157"/>
      <c r="CW396" s="157"/>
      <c r="CX396" s="157"/>
      <c r="CY396" s="157"/>
      <c r="CZ396" s="157"/>
      <c r="DA396" s="157"/>
      <c r="DB396" s="157"/>
      <c r="DC396" s="157"/>
      <c r="DD396" s="157"/>
      <c r="DE396" s="157"/>
      <c r="DF396" s="157"/>
      <c r="DG396" s="157"/>
      <c r="DH396" s="157"/>
    </row>
    <row r="397" spans="1:112" x14ac:dyDescent="0.25">
      <c r="A397" s="157"/>
      <c r="B397" s="157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7"/>
      <c r="AC397" s="157"/>
      <c r="AD397" s="157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  <c r="AZ397" s="178" t="s">
        <v>1847</v>
      </c>
      <c r="BA397" s="178" t="s">
        <v>1850</v>
      </c>
      <c r="BB397" s="178" t="s">
        <v>309</v>
      </c>
      <c r="BC397" s="60" t="str">
        <f t="shared" si="16"/>
        <v>VN - FALCIA-CONDIZIONA-ANDANATRICE</v>
      </c>
      <c r="BD397" s="157"/>
      <c r="BE397" s="173" t="s">
        <v>613</v>
      </c>
      <c r="BF397" s="173" t="s">
        <v>868</v>
      </c>
      <c r="BG397" s="173" t="s">
        <v>1851</v>
      </c>
      <c r="BH397" s="173" t="s">
        <v>928</v>
      </c>
      <c r="BI397" s="173" t="s">
        <v>210</v>
      </c>
      <c r="BJ397" s="157"/>
      <c r="BK397" s="157"/>
      <c r="BL397" s="157"/>
      <c r="BM397" s="157"/>
      <c r="BN397" s="157"/>
      <c r="BO397" s="157"/>
      <c r="BP397" s="157"/>
      <c r="BQ397" s="157"/>
      <c r="BR397" s="157"/>
      <c r="BS397" s="157"/>
      <c r="BT397" s="157"/>
      <c r="BU397" s="157"/>
      <c r="BV397" s="157"/>
      <c r="BW397" s="157"/>
      <c r="BX397" s="157"/>
      <c r="BY397" s="157"/>
      <c r="BZ397" s="157"/>
      <c r="CA397" s="157"/>
      <c r="CB397" s="157"/>
      <c r="CC397" s="157"/>
      <c r="CD397" s="157"/>
      <c r="CE397" s="157"/>
      <c r="CF397" s="157"/>
      <c r="CG397" s="157"/>
      <c r="CH397" s="157"/>
      <c r="CI397" s="157"/>
      <c r="CJ397" s="157"/>
      <c r="CK397" s="157"/>
      <c r="CL397" s="157"/>
      <c r="CM397" s="157"/>
      <c r="CN397" s="157"/>
      <c r="CO397" s="157"/>
      <c r="CP397" s="157"/>
      <c r="CQ397" s="157"/>
      <c r="CR397" s="157"/>
      <c r="CS397" s="157"/>
      <c r="CT397" s="157"/>
      <c r="CU397" s="157"/>
      <c r="CV397" s="157"/>
      <c r="CW397" s="157"/>
      <c r="CX397" s="157"/>
      <c r="CY397" s="157"/>
      <c r="CZ397" s="157"/>
      <c r="DA397" s="157"/>
      <c r="DB397" s="157"/>
      <c r="DC397" s="157"/>
      <c r="DD397" s="157"/>
      <c r="DE397" s="157"/>
      <c r="DF397" s="157"/>
      <c r="DG397" s="157"/>
      <c r="DH397" s="157"/>
    </row>
    <row r="398" spans="1:112" ht="30" x14ac:dyDescent="0.25">
      <c r="A398" s="157"/>
      <c r="B398" s="157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157"/>
      <c r="AQ398" s="157"/>
      <c r="AR398" s="157"/>
      <c r="AS398" s="157"/>
      <c r="AT398" s="157"/>
      <c r="AU398" s="157"/>
      <c r="AV398" s="157"/>
      <c r="AW398" s="157"/>
      <c r="AX398" s="157"/>
      <c r="AY398" s="157"/>
      <c r="AZ398" s="173" t="s">
        <v>1852</v>
      </c>
      <c r="BA398" s="173" t="s">
        <v>1853</v>
      </c>
      <c r="BB398" s="60"/>
      <c r="BC398" s="60" t="str">
        <f t="shared" si="16"/>
        <v>VP - CISTERNA COIBENTATA PER TRASPORTO PRODOTTI BITUMINOSI</v>
      </c>
      <c r="BD398" s="157"/>
      <c r="BE398" s="173" t="s">
        <v>618</v>
      </c>
      <c r="BF398" s="173" t="s">
        <v>868</v>
      </c>
      <c r="BG398" s="173" t="s">
        <v>1854</v>
      </c>
      <c r="BH398" s="173" t="s">
        <v>928</v>
      </c>
      <c r="BI398" s="173" t="s">
        <v>210</v>
      </c>
      <c r="BJ398" s="157"/>
      <c r="BK398" s="157"/>
      <c r="BL398" s="157"/>
      <c r="BM398" s="157"/>
      <c r="BN398" s="157"/>
      <c r="BO398" s="157"/>
      <c r="BP398" s="157"/>
      <c r="BQ398" s="157"/>
      <c r="BR398" s="157"/>
      <c r="BS398" s="157"/>
      <c r="BT398" s="157"/>
      <c r="BU398" s="157"/>
      <c r="BV398" s="157"/>
      <c r="BW398" s="157"/>
      <c r="BX398" s="157"/>
      <c r="BY398" s="157"/>
      <c r="BZ398" s="157"/>
      <c r="CA398" s="157"/>
      <c r="CB398" s="157"/>
      <c r="CC398" s="157"/>
      <c r="CD398" s="157"/>
      <c r="CE398" s="157"/>
      <c r="CF398" s="157"/>
      <c r="CG398" s="157"/>
      <c r="CH398" s="157"/>
      <c r="CI398" s="157"/>
      <c r="CJ398" s="157"/>
      <c r="CK398" s="157"/>
      <c r="CL398" s="157"/>
      <c r="CM398" s="157"/>
      <c r="CN398" s="157"/>
      <c r="CO398" s="157"/>
      <c r="CP398" s="157"/>
      <c r="CQ398" s="157"/>
      <c r="CR398" s="157"/>
      <c r="CS398" s="157"/>
      <c r="CT398" s="157"/>
      <c r="CU398" s="157"/>
      <c r="CV398" s="157"/>
      <c r="CW398" s="157"/>
      <c r="CX398" s="157"/>
      <c r="CY398" s="157"/>
      <c r="CZ398" s="157"/>
      <c r="DA398" s="157"/>
      <c r="DB398" s="157"/>
      <c r="DC398" s="157"/>
      <c r="DD398" s="157"/>
      <c r="DE398" s="157"/>
      <c r="DF398" s="157"/>
      <c r="DG398" s="157"/>
      <c r="DH398" s="157"/>
    </row>
    <row r="399" spans="1:112" ht="30" x14ac:dyDescent="0.25">
      <c r="A399" s="157"/>
      <c r="B399" s="157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  <c r="AA399" s="157"/>
      <c r="AB399" s="157"/>
      <c r="AC399" s="157"/>
      <c r="AD399" s="157"/>
      <c r="AE399" s="157"/>
      <c r="AF399" s="157"/>
      <c r="AG399" s="157"/>
      <c r="AH399" s="157"/>
      <c r="AI399" s="157"/>
      <c r="AJ399" s="157"/>
      <c r="AK399" s="157"/>
      <c r="AL399" s="157"/>
      <c r="AM399" s="157"/>
      <c r="AN399" s="157"/>
      <c r="AO399" s="157"/>
      <c r="AP399" s="157"/>
      <c r="AQ399" s="157"/>
      <c r="AR399" s="157"/>
      <c r="AS399" s="157"/>
      <c r="AT399" s="157"/>
      <c r="AU399" s="157"/>
      <c r="AV399" s="157"/>
      <c r="AW399" s="157"/>
      <c r="AX399" s="157"/>
      <c r="AY399" s="157"/>
      <c r="AZ399" s="173" t="s">
        <v>228</v>
      </c>
      <c r="BA399" s="173" t="s">
        <v>1855</v>
      </c>
      <c r="BB399" s="60"/>
      <c r="BC399" s="60" t="str">
        <f t="shared" si="16"/>
        <v>VR - FURGONE ATTREZZATO PER TRASPORTO MERCI PERICOLOSE RADIOATTIVE</v>
      </c>
      <c r="BD399" s="157"/>
      <c r="BE399" s="173" t="s">
        <v>596</v>
      </c>
      <c r="BF399" s="173" t="s">
        <v>868</v>
      </c>
      <c r="BG399" s="173" t="s">
        <v>1856</v>
      </c>
      <c r="BH399" s="173" t="s">
        <v>928</v>
      </c>
      <c r="BI399" s="173" t="s">
        <v>210</v>
      </c>
      <c r="BJ399" s="157"/>
      <c r="BK399" s="157"/>
      <c r="BL399" s="157"/>
      <c r="BM399" s="157"/>
      <c r="BN399" s="157"/>
      <c r="BO399" s="157"/>
      <c r="BP399" s="157"/>
      <c r="BQ399" s="157"/>
      <c r="BR399" s="157"/>
      <c r="BS399" s="157"/>
      <c r="BT399" s="157"/>
      <c r="BU399" s="157"/>
      <c r="BV399" s="157"/>
      <c r="BW399" s="157"/>
      <c r="BX399" s="157"/>
      <c r="BY399" s="157"/>
      <c r="BZ399" s="157"/>
      <c r="CA399" s="157"/>
      <c r="CB399" s="157"/>
      <c r="CC399" s="157"/>
      <c r="CD399" s="157"/>
      <c r="CE399" s="157"/>
      <c r="CF399" s="157"/>
      <c r="CG399" s="157"/>
      <c r="CH399" s="157"/>
      <c r="CI399" s="157"/>
      <c r="CJ399" s="157"/>
      <c r="CK399" s="157"/>
      <c r="CL399" s="157"/>
      <c r="CM399" s="157"/>
      <c r="CN399" s="157"/>
      <c r="CO399" s="157"/>
      <c r="CP399" s="157"/>
      <c r="CQ399" s="157"/>
      <c r="CR399" s="157"/>
      <c r="CS399" s="157"/>
      <c r="CT399" s="157"/>
      <c r="CU399" s="157"/>
      <c r="CV399" s="157"/>
      <c r="CW399" s="157"/>
      <c r="CX399" s="157"/>
      <c r="CY399" s="157"/>
      <c r="CZ399" s="157"/>
      <c r="DA399" s="157"/>
      <c r="DB399" s="157"/>
      <c r="DC399" s="157"/>
      <c r="DD399" s="157"/>
      <c r="DE399" s="157"/>
      <c r="DF399" s="157"/>
      <c r="DG399" s="157"/>
      <c r="DH399" s="157"/>
    </row>
    <row r="400" spans="1:112" x14ac:dyDescent="0.25">
      <c r="A400" s="157"/>
      <c r="B400" s="157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7"/>
      <c r="AS400" s="157"/>
      <c r="AT400" s="157"/>
      <c r="AU400" s="157"/>
      <c r="AV400" s="157"/>
      <c r="AW400" s="157"/>
      <c r="AX400" s="157"/>
      <c r="AY400" s="157"/>
      <c r="AZ400" s="178" t="s">
        <v>228</v>
      </c>
      <c r="BA400" s="178" t="s">
        <v>1857</v>
      </c>
      <c r="BB400" s="178" t="s">
        <v>309</v>
      </c>
      <c r="BC400" s="60" t="str">
        <f t="shared" si="16"/>
        <v>VR - MOTORANGHINATORE</v>
      </c>
      <c r="BD400" s="157"/>
      <c r="BE400" s="173" t="s">
        <v>683</v>
      </c>
      <c r="BF400" s="173" t="s">
        <v>868</v>
      </c>
      <c r="BG400" s="173" t="s">
        <v>1858</v>
      </c>
      <c r="BH400" s="173" t="s">
        <v>928</v>
      </c>
      <c r="BI400" s="173" t="s">
        <v>210</v>
      </c>
      <c r="BJ400" s="157"/>
      <c r="BK400" s="157"/>
      <c r="BL400" s="157"/>
      <c r="BM400" s="157"/>
      <c r="BN400" s="157"/>
      <c r="BO400" s="157"/>
      <c r="BP400" s="157"/>
      <c r="BQ400" s="157"/>
      <c r="BR400" s="157"/>
      <c r="BS400" s="157"/>
      <c r="BT400" s="157"/>
      <c r="BU400" s="157"/>
      <c r="BV400" s="157"/>
      <c r="BW400" s="157"/>
      <c r="BX400" s="157"/>
      <c r="BY400" s="157"/>
      <c r="BZ400" s="157"/>
      <c r="CA400" s="157"/>
      <c r="CB400" s="157"/>
      <c r="CC400" s="157"/>
      <c r="CD400" s="157"/>
      <c r="CE400" s="157"/>
      <c r="CF400" s="157"/>
      <c r="CG400" s="157"/>
      <c r="CH400" s="157"/>
      <c r="CI400" s="157"/>
      <c r="CJ400" s="157"/>
      <c r="CK400" s="157"/>
      <c r="CL400" s="157"/>
      <c r="CM400" s="157"/>
      <c r="CN400" s="157"/>
      <c r="CO400" s="157"/>
      <c r="CP400" s="157"/>
      <c r="CQ400" s="157"/>
      <c r="CR400" s="157"/>
      <c r="CS400" s="157"/>
      <c r="CT400" s="157"/>
      <c r="CU400" s="157"/>
      <c r="CV400" s="157"/>
      <c r="CW400" s="157"/>
      <c r="CX400" s="157"/>
      <c r="CY400" s="157"/>
      <c r="CZ400" s="157"/>
      <c r="DA400" s="157"/>
      <c r="DB400" s="157"/>
      <c r="DC400" s="157"/>
      <c r="DD400" s="157"/>
      <c r="DE400" s="157"/>
      <c r="DF400" s="157"/>
      <c r="DG400" s="157"/>
      <c r="DH400" s="157"/>
    </row>
    <row r="401" spans="1:112" ht="30" x14ac:dyDescent="0.25">
      <c r="A401" s="157"/>
      <c r="B401" s="157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  <c r="AA401" s="157"/>
      <c r="AB401" s="157"/>
      <c r="AC401" s="157"/>
      <c r="AD401" s="157"/>
      <c r="AE401" s="157"/>
      <c r="AF401" s="157"/>
      <c r="AG401" s="157"/>
      <c r="AH401" s="157"/>
      <c r="AI401" s="157"/>
      <c r="AJ401" s="157"/>
      <c r="AK401" s="157"/>
      <c r="AL401" s="157"/>
      <c r="AM401" s="157"/>
      <c r="AN401" s="157"/>
      <c r="AO401" s="157"/>
      <c r="AP401" s="157"/>
      <c r="AQ401" s="157"/>
      <c r="AR401" s="157"/>
      <c r="AS401" s="157"/>
      <c r="AT401" s="157"/>
      <c r="AU401" s="157"/>
      <c r="AV401" s="157"/>
      <c r="AW401" s="157"/>
      <c r="AX401" s="157"/>
      <c r="AY401" s="157"/>
      <c r="AZ401" s="173" t="s">
        <v>1859</v>
      </c>
      <c r="BA401" s="173" t="s">
        <v>1860</v>
      </c>
      <c r="BB401" s="60"/>
      <c r="BC401" s="60" t="str">
        <f t="shared" si="16"/>
        <v>VS - CISTERNA ATTREZZATA PER SPURGO POZZI NERI</v>
      </c>
      <c r="BD401" s="157"/>
      <c r="BE401" s="173" t="s">
        <v>690</v>
      </c>
      <c r="BF401" s="173" t="s">
        <v>868</v>
      </c>
      <c r="BG401" s="173" t="s">
        <v>1861</v>
      </c>
      <c r="BH401" s="173" t="s">
        <v>928</v>
      </c>
      <c r="BI401" s="173" t="s">
        <v>210</v>
      </c>
      <c r="BJ401" s="157"/>
      <c r="BK401" s="157"/>
      <c r="BL401" s="157"/>
      <c r="BM401" s="157"/>
      <c r="BN401" s="157"/>
      <c r="BO401" s="157"/>
      <c r="BP401" s="157"/>
      <c r="BQ401" s="157"/>
      <c r="BR401" s="157"/>
      <c r="BS401" s="157"/>
      <c r="BT401" s="157"/>
      <c r="BU401" s="157"/>
      <c r="BV401" s="157"/>
      <c r="BW401" s="157"/>
      <c r="BX401" s="157"/>
      <c r="BY401" s="157"/>
      <c r="BZ401" s="157"/>
      <c r="CA401" s="157"/>
      <c r="CB401" s="157"/>
      <c r="CC401" s="157"/>
      <c r="CD401" s="157"/>
      <c r="CE401" s="157"/>
      <c r="CF401" s="157"/>
      <c r="CG401" s="157"/>
      <c r="CH401" s="157"/>
      <c r="CI401" s="157"/>
      <c r="CJ401" s="157"/>
      <c r="CK401" s="157"/>
      <c r="CL401" s="157"/>
      <c r="CM401" s="157"/>
      <c r="CN401" s="157"/>
      <c r="CO401" s="157"/>
      <c r="CP401" s="157"/>
      <c r="CQ401" s="157"/>
      <c r="CR401" s="157"/>
      <c r="CS401" s="157"/>
      <c r="CT401" s="157"/>
      <c r="CU401" s="157"/>
      <c r="CV401" s="157"/>
      <c r="CW401" s="157"/>
      <c r="CX401" s="157"/>
      <c r="CY401" s="157"/>
      <c r="CZ401" s="157"/>
      <c r="DA401" s="157"/>
      <c r="DB401" s="157"/>
      <c r="DC401" s="157"/>
      <c r="DD401" s="157"/>
      <c r="DE401" s="157"/>
      <c r="DF401" s="157"/>
      <c r="DG401" s="157"/>
      <c r="DH401" s="157"/>
    </row>
    <row r="402" spans="1:112" x14ac:dyDescent="0.25">
      <c r="A402" s="157"/>
      <c r="B402" s="157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7"/>
      <c r="AS402" s="157"/>
      <c r="AT402" s="157"/>
      <c r="AU402" s="157"/>
      <c r="AV402" s="157"/>
      <c r="AW402" s="157"/>
      <c r="AX402" s="157"/>
      <c r="AY402" s="157"/>
      <c r="AZ402" s="178" t="s">
        <v>1859</v>
      </c>
      <c r="BA402" s="178" t="s">
        <v>1862</v>
      </c>
      <c r="BB402" s="178" t="s">
        <v>309</v>
      </c>
      <c r="BC402" s="60" t="str">
        <f t="shared" si="16"/>
        <v>VS - MOTOSEMINATRICE</v>
      </c>
      <c r="BD402" s="157"/>
      <c r="BE402" s="173" t="s">
        <v>600</v>
      </c>
      <c r="BF402" s="173" t="s">
        <v>868</v>
      </c>
      <c r="BG402" s="173" t="s">
        <v>1863</v>
      </c>
      <c r="BH402" s="173" t="s">
        <v>928</v>
      </c>
      <c r="BI402" s="173" t="s">
        <v>210</v>
      </c>
      <c r="BJ402" s="157"/>
      <c r="BK402" s="157"/>
      <c r="BL402" s="157"/>
      <c r="BM402" s="157"/>
      <c r="BN402" s="157"/>
      <c r="BO402" s="157"/>
      <c r="BP402" s="157"/>
      <c r="BQ402" s="157"/>
      <c r="BR402" s="157"/>
      <c r="BS402" s="157"/>
      <c r="BT402" s="157"/>
      <c r="BU402" s="157"/>
      <c r="BV402" s="157"/>
      <c r="BW402" s="157"/>
      <c r="BX402" s="157"/>
      <c r="BY402" s="157"/>
      <c r="BZ402" s="157"/>
      <c r="CA402" s="157"/>
      <c r="CB402" s="157"/>
      <c r="CC402" s="157"/>
      <c r="CD402" s="157"/>
      <c r="CE402" s="157"/>
      <c r="CF402" s="157"/>
      <c r="CG402" s="157"/>
      <c r="CH402" s="157"/>
      <c r="CI402" s="157"/>
      <c r="CJ402" s="157"/>
      <c r="CK402" s="157"/>
      <c r="CL402" s="157"/>
      <c r="CM402" s="157"/>
      <c r="CN402" s="157"/>
      <c r="CO402" s="157"/>
      <c r="CP402" s="157"/>
      <c r="CQ402" s="157"/>
      <c r="CR402" s="157"/>
      <c r="CS402" s="157"/>
      <c r="CT402" s="157"/>
      <c r="CU402" s="157"/>
      <c r="CV402" s="157"/>
      <c r="CW402" s="157"/>
      <c r="CX402" s="157"/>
      <c r="CY402" s="157"/>
      <c r="CZ402" s="157"/>
      <c r="DA402" s="157"/>
      <c r="DB402" s="157"/>
      <c r="DC402" s="157"/>
      <c r="DD402" s="157"/>
      <c r="DE402" s="157"/>
      <c r="DF402" s="157"/>
      <c r="DG402" s="157"/>
      <c r="DH402" s="157"/>
    </row>
    <row r="403" spans="1:112" ht="45" x14ac:dyDescent="0.25">
      <c r="A403" s="157"/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  <c r="AA403" s="157"/>
      <c r="AB403" s="157"/>
      <c r="AC403" s="157"/>
      <c r="AD403" s="157"/>
      <c r="AE403" s="157"/>
      <c r="AF403" s="157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57"/>
      <c r="AZ403" s="173" t="s">
        <v>1864</v>
      </c>
      <c r="BA403" s="173" t="s">
        <v>1865</v>
      </c>
      <c r="BB403" s="60"/>
      <c r="BC403" s="60" t="str">
        <f t="shared" si="16"/>
        <v>VT - FURGONE ISOTERMICO CON GRUPPO REFRIGERANTE E SPONDA POSTERIORE CARICATRICE</v>
      </c>
      <c r="BD403" s="157"/>
      <c r="BE403" s="173" t="s">
        <v>686</v>
      </c>
      <c r="BF403" s="173" t="s">
        <v>868</v>
      </c>
      <c r="BG403" s="173" t="s">
        <v>1866</v>
      </c>
      <c r="BH403" s="173" t="s">
        <v>928</v>
      </c>
      <c r="BI403" s="173" t="s">
        <v>210</v>
      </c>
      <c r="BJ403" s="157"/>
      <c r="BK403" s="157"/>
      <c r="BL403" s="157"/>
      <c r="BM403" s="157"/>
      <c r="BN403" s="157"/>
      <c r="BO403" s="157"/>
      <c r="BP403" s="157"/>
      <c r="BQ403" s="157"/>
      <c r="BR403" s="157"/>
      <c r="BS403" s="157"/>
      <c r="BT403" s="157"/>
      <c r="BU403" s="157"/>
      <c r="BV403" s="157"/>
      <c r="BW403" s="157"/>
      <c r="BX403" s="157"/>
      <c r="BY403" s="157"/>
      <c r="BZ403" s="157"/>
      <c r="CA403" s="157"/>
      <c r="CB403" s="157"/>
      <c r="CC403" s="157"/>
      <c r="CD403" s="157"/>
      <c r="CE403" s="157"/>
      <c r="CF403" s="157"/>
      <c r="CG403" s="157"/>
      <c r="CH403" s="157"/>
      <c r="CI403" s="157"/>
      <c r="CJ403" s="157"/>
      <c r="CK403" s="157"/>
      <c r="CL403" s="157"/>
      <c r="CM403" s="157"/>
      <c r="CN403" s="157"/>
      <c r="CO403" s="157"/>
      <c r="CP403" s="157"/>
      <c r="CQ403" s="157"/>
      <c r="CR403" s="157"/>
      <c r="CS403" s="157"/>
      <c r="CT403" s="157"/>
      <c r="CU403" s="157"/>
      <c r="CV403" s="157"/>
      <c r="CW403" s="157"/>
      <c r="CX403" s="157"/>
      <c r="CY403" s="157"/>
      <c r="CZ403" s="157"/>
      <c r="DA403" s="157"/>
      <c r="DB403" s="157"/>
      <c r="DC403" s="157"/>
      <c r="DD403" s="157"/>
      <c r="DE403" s="157"/>
      <c r="DF403" s="157"/>
      <c r="DG403" s="157"/>
      <c r="DH403" s="157"/>
    </row>
    <row r="404" spans="1:112" x14ac:dyDescent="0.25">
      <c r="A404" s="157"/>
      <c r="B404" s="157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  <c r="AT404" s="157"/>
      <c r="AU404" s="157"/>
      <c r="AV404" s="157"/>
      <c r="AW404" s="157"/>
      <c r="AX404" s="157"/>
      <c r="AY404" s="157"/>
      <c r="AZ404" s="178" t="s">
        <v>1864</v>
      </c>
      <c r="BA404" s="178" t="s">
        <v>1867</v>
      </c>
      <c r="BB404" s="178" t="s">
        <v>309</v>
      </c>
      <c r="BC404" s="60" t="str">
        <f t="shared" si="16"/>
        <v>VT - FALCIA-TRINCIA-CARICATRICE</v>
      </c>
      <c r="BD404" s="157"/>
      <c r="BE404" s="173" t="s">
        <v>604</v>
      </c>
      <c r="BF404" s="173" t="s">
        <v>868</v>
      </c>
      <c r="BG404" s="173" t="s">
        <v>1868</v>
      </c>
      <c r="BH404" s="173" t="s">
        <v>928</v>
      </c>
      <c r="BI404" s="173" t="s">
        <v>210</v>
      </c>
      <c r="BJ404" s="157"/>
      <c r="BK404" s="157"/>
      <c r="BL404" s="157"/>
      <c r="BM404" s="157"/>
      <c r="BN404" s="157"/>
      <c r="BO404" s="157"/>
      <c r="BP404" s="157"/>
      <c r="BQ404" s="157"/>
      <c r="BR404" s="157"/>
      <c r="BS404" s="157"/>
      <c r="BT404" s="157"/>
      <c r="BU404" s="157"/>
      <c r="BV404" s="157"/>
      <c r="BW404" s="157"/>
      <c r="BX404" s="157"/>
      <c r="BY404" s="157"/>
      <c r="BZ404" s="157"/>
      <c r="CA404" s="157"/>
      <c r="CB404" s="157"/>
      <c r="CC404" s="157"/>
      <c r="CD404" s="157"/>
      <c r="CE404" s="157"/>
      <c r="CF404" s="157"/>
      <c r="CG404" s="157"/>
      <c r="CH404" s="157"/>
      <c r="CI404" s="157"/>
      <c r="CJ404" s="157"/>
      <c r="CK404" s="157"/>
      <c r="CL404" s="157"/>
      <c r="CM404" s="157"/>
      <c r="CN404" s="157"/>
      <c r="CO404" s="157"/>
      <c r="CP404" s="157"/>
      <c r="CQ404" s="157"/>
      <c r="CR404" s="157"/>
      <c r="CS404" s="157"/>
      <c r="CT404" s="157"/>
      <c r="CU404" s="157"/>
      <c r="CV404" s="157"/>
      <c r="CW404" s="157"/>
      <c r="CX404" s="157"/>
      <c r="CY404" s="157"/>
      <c r="CZ404" s="157"/>
      <c r="DA404" s="157"/>
      <c r="DB404" s="157"/>
      <c r="DC404" s="157"/>
      <c r="DD404" s="157"/>
      <c r="DE404" s="157"/>
      <c r="DF404" s="157"/>
      <c r="DG404" s="157"/>
      <c r="DH404" s="157"/>
    </row>
    <row r="405" spans="1:112" x14ac:dyDescent="0.25">
      <c r="A405" s="157"/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157"/>
      <c r="AQ405" s="157"/>
      <c r="AR405" s="157"/>
      <c r="AS405" s="157"/>
      <c r="AT405" s="157"/>
      <c r="AU405" s="157"/>
      <c r="AV405" s="157"/>
      <c r="AW405" s="157"/>
      <c r="AX405" s="157"/>
      <c r="AY405" s="157"/>
      <c r="AZ405" s="178" t="s">
        <v>258</v>
      </c>
      <c r="BA405" s="178" t="s">
        <v>1869</v>
      </c>
      <c r="BB405" s="178" t="s">
        <v>309</v>
      </c>
      <c r="BC405" s="60" t="str">
        <f t="shared" si="16"/>
        <v>VV - ALTRE MACCHINE</v>
      </c>
      <c r="BD405" s="157"/>
      <c r="BE405" s="173" t="s">
        <v>1759</v>
      </c>
      <c r="BF405" s="173" t="s">
        <v>868</v>
      </c>
      <c r="BG405" s="173" t="s">
        <v>1870</v>
      </c>
      <c r="BH405" s="173" t="s">
        <v>894</v>
      </c>
      <c r="BI405" s="173" t="s">
        <v>210</v>
      </c>
      <c r="BJ405" s="157"/>
      <c r="BK405" s="157"/>
      <c r="BL405" s="157"/>
      <c r="BM405" s="157"/>
      <c r="BN405" s="157"/>
      <c r="BO405" s="157"/>
      <c r="BP405" s="157"/>
      <c r="BQ405" s="157"/>
      <c r="BR405" s="157"/>
      <c r="BS405" s="157"/>
      <c r="BT405" s="157"/>
      <c r="BU405" s="157"/>
      <c r="BV405" s="157"/>
      <c r="BW405" s="157"/>
      <c r="BX405" s="157"/>
      <c r="BY405" s="157"/>
      <c r="BZ405" s="157"/>
      <c r="CA405" s="157"/>
      <c r="CB405" s="157"/>
      <c r="CC405" s="157"/>
      <c r="CD405" s="157"/>
      <c r="CE405" s="157"/>
      <c r="CF405" s="157"/>
      <c r="CG405" s="157"/>
      <c r="CH405" s="157"/>
      <c r="CI405" s="157"/>
      <c r="CJ405" s="157"/>
      <c r="CK405" s="157"/>
      <c r="CL405" s="157"/>
      <c r="CM405" s="157"/>
      <c r="CN405" s="157"/>
      <c r="CO405" s="157"/>
      <c r="CP405" s="157"/>
      <c r="CQ405" s="157"/>
      <c r="CR405" s="157"/>
      <c r="CS405" s="157"/>
      <c r="CT405" s="157"/>
      <c r="CU405" s="157"/>
      <c r="CV405" s="157"/>
      <c r="CW405" s="157"/>
      <c r="CX405" s="157"/>
      <c r="CY405" s="157"/>
      <c r="CZ405" s="157"/>
      <c r="DA405" s="157"/>
      <c r="DB405" s="157"/>
      <c r="DC405" s="157"/>
      <c r="DD405" s="157"/>
      <c r="DE405" s="157"/>
      <c r="DF405" s="157"/>
      <c r="DG405" s="157"/>
      <c r="DH405" s="157"/>
    </row>
    <row r="406" spans="1:112" x14ac:dyDescent="0.25">
      <c r="A406" s="157"/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57"/>
      <c r="AF406" s="157"/>
      <c r="AG406" s="157"/>
      <c r="AH406" s="157"/>
      <c r="AI406" s="157"/>
      <c r="AJ406" s="157"/>
      <c r="AK406" s="157"/>
      <c r="AL406" s="157"/>
      <c r="AM406" s="157"/>
      <c r="AN406" s="157"/>
      <c r="AO406" s="157"/>
      <c r="AP406" s="157"/>
      <c r="AQ406" s="157"/>
      <c r="AR406" s="157"/>
      <c r="AS406" s="157"/>
      <c r="AT406" s="157"/>
      <c r="AU406" s="157"/>
      <c r="AV406" s="157"/>
      <c r="AW406" s="157"/>
      <c r="AX406" s="157"/>
      <c r="AY406" s="157"/>
      <c r="AZ406" s="178" t="s">
        <v>1871</v>
      </c>
      <c r="BA406" s="178" t="s">
        <v>1872</v>
      </c>
      <c r="BB406" s="178" t="s">
        <v>309</v>
      </c>
      <c r="BC406" s="60" t="str">
        <f t="shared" si="16"/>
        <v>VZ - MOTOZAPPATRICE</v>
      </c>
      <c r="BD406" s="157"/>
      <c r="BE406" s="173" t="s">
        <v>1781</v>
      </c>
      <c r="BF406" s="173" t="s">
        <v>868</v>
      </c>
      <c r="BG406" s="173" t="s">
        <v>1873</v>
      </c>
      <c r="BH406" s="173" t="s">
        <v>894</v>
      </c>
      <c r="BI406" s="173" t="s">
        <v>210</v>
      </c>
      <c r="BJ406" s="157"/>
      <c r="BK406" s="157"/>
      <c r="BL406" s="157"/>
      <c r="BM406" s="157"/>
      <c r="BN406" s="157"/>
      <c r="BO406" s="157"/>
      <c r="BP406" s="157"/>
      <c r="BQ406" s="157"/>
      <c r="BR406" s="157"/>
      <c r="BS406" s="157"/>
      <c r="BT406" s="157"/>
      <c r="BU406" s="157"/>
      <c r="BV406" s="157"/>
      <c r="BW406" s="157"/>
      <c r="BX406" s="157"/>
      <c r="BY406" s="157"/>
      <c r="BZ406" s="157"/>
      <c r="CA406" s="157"/>
      <c r="CB406" s="157"/>
      <c r="CC406" s="157"/>
      <c r="CD406" s="157"/>
      <c r="CE406" s="157"/>
      <c r="CF406" s="157"/>
      <c r="CG406" s="157"/>
      <c r="CH406" s="157"/>
      <c r="CI406" s="157"/>
      <c r="CJ406" s="157"/>
      <c r="CK406" s="157"/>
      <c r="CL406" s="157"/>
      <c r="CM406" s="157"/>
      <c r="CN406" s="157"/>
      <c r="CO406" s="157"/>
      <c r="CP406" s="157"/>
      <c r="CQ406" s="157"/>
      <c r="CR406" s="157"/>
      <c r="CS406" s="157"/>
      <c r="CT406" s="157"/>
      <c r="CU406" s="157"/>
      <c r="CV406" s="157"/>
      <c r="CW406" s="157"/>
      <c r="CX406" s="157"/>
      <c r="CY406" s="157"/>
      <c r="CZ406" s="157"/>
      <c r="DA406" s="157"/>
      <c r="DB406" s="157"/>
      <c r="DC406" s="157"/>
      <c r="DD406" s="157"/>
      <c r="DE406" s="157"/>
      <c r="DF406" s="157"/>
      <c r="DG406" s="157"/>
      <c r="DH406" s="157"/>
    </row>
    <row r="407" spans="1:112" ht="45" x14ac:dyDescent="0.25">
      <c r="A407" s="157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7"/>
      <c r="AS407" s="157"/>
      <c r="AT407" s="157"/>
      <c r="AU407" s="157"/>
      <c r="AV407" s="157"/>
      <c r="AW407" s="157"/>
      <c r="AX407" s="157"/>
      <c r="AY407" s="157"/>
      <c r="AZ407" s="173" t="s">
        <v>1505</v>
      </c>
      <c r="BA407" s="173" t="s">
        <v>1874</v>
      </c>
      <c r="BB407" s="60"/>
      <c r="BC407" s="60" t="str">
        <f t="shared" si="16"/>
        <v>XA - PIANALE ATTREZZATO CON CENTINATURA PER TRASPORTO DI BOMBOLE DI METANO O IDROGENO</v>
      </c>
      <c r="BD407" s="157"/>
      <c r="BE407" s="173" t="s">
        <v>1784</v>
      </c>
      <c r="BF407" s="173" t="s">
        <v>868</v>
      </c>
      <c r="BG407" s="173" t="s">
        <v>1875</v>
      </c>
      <c r="BH407" s="173" t="s">
        <v>894</v>
      </c>
      <c r="BI407" s="173" t="s">
        <v>210</v>
      </c>
      <c r="BJ407" s="157"/>
      <c r="BK407" s="157"/>
      <c r="BL407" s="157"/>
      <c r="BM407" s="157"/>
      <c r="BN407" s="157"/>
      <c r="BO407" s="157"/>
      <c r="BP407" s="157"/>
      <c r="BQ407" s="157"/>
      <c r="BR407" s="157"/>
      <c r="BS407" s="157"/>
      <c r="BT407" s="157"/>
      <c r="BU407" s="157"/>
      <c r="BV407" s="157"/>
      <c r="BW407" s="157"/>
      <c r="BX407" s="157"/>
      <c r="BY407" s="157"/>
      <c r="BZ407" s="157"/>
      <c r="CA407" s="157"/>
      <c r="CB407" s="157"/>
      <c r="CC407" s="157"/>
      <c r="CD407" s="157"/>
      <c r="CE407" s="157"/>
      <c r="CF407" s="157"/>
      <c r="CG407" s="157"/>
      <c r="CH407" s="157"/>
      <c r="CI407" s="157"/>
      <c r="CJ407" s="157"/>
      <c r="CK407" s="157"/>
      <c r="CL407" s="157"/>
      <c r="CM407" s="157"/>
      <c r="CN407" s="157"/>
      <c r="CO407" s="157"/>
      <c r="CP407" s="157"/>
      <c r="CQ407" s="157"/>
      <c r="CR407" s="157"/>
      <c r="CS407" s="157"/>
      <c r="CT407" s="157"/>
      <c r="CU407" s="157"/>
      <c r="CV407" s="157"/>
      <c r="CW407" s="157"/>
      <c r="CX407" s="157"/>
      <c r="CY407" s="157"/>
      <c r="CZ407" s="157"/>
      <c r="DA407" s="157"/>
      <c r="DB407" s="157"/>
      <c r="DC407" s="157"/>
      <c r="DD407" s="157"/>
      <c r="DE407" s="157"/>
      <c r="DF407" s="157"/>
      <c r="DG407" s="157"/>
      <c r="DH407" s="157"/>
    </row>
    <row r="408" spans="1:112" ht="38.25" x14ac:dyDescent="0.25">
      <c r="A408" s="157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7"/>
      <c r="AS408" s="157"/>
      <c r="AT408" s="157"/>
      <c r="AU408" s="157"/>
      <c r="AV408" s="157"/>
      <c r="AW408" s="157"/>
      <c r="AX408" s="157"/>
      <c r="AY408" s="157"/>
      <c r="AZ408" s="173" t="s">
        <v>1876</v>
      </c>
      <c r="BA408" s="173" t="s">
        <v>1877</v>
      </c>
      <c r="BB408" s="60"/>
      <c r="BC408" s="60" t="str">
        <f t="shared" si="16"/>
        <v>XB - PIANALE CON GUIDE PER TRASPORTO CONTENITORI DI CALCE DOLOMITE O PIETRISCO</v>
      </c>
      <c r="BD408" s="157"/>
      <c r="BE408" s="173" t="s">
        <v>1788</v>
      </c>
      <c r="BF408" s="173" t="s">
        <v>868</v>
      </c>
      <c r="BG408" s="173" t="s">
        <v>1878</v>
      </c>
      <c r="BH408" s="173" t="s">
        <v>894</v>
      </c>
      <c r="BI408" s="173" t="s">
        <v>210</v>
      </c>
      <c r="BJ408" s="157"/>
      <c r="BK408" s="157"/>
      <c r="BL408" s="157"/>
      <c r="BM408" s="157"/>
      <c r="BN408" s="157"/>
      <c r="BO408" s="157"/>
      <c r="BP408" s="157"/>
      <c r="BQ408" s="157"/>
      <c r="BR408" s="157"/>
      <c r="BS408" s="157"/>
      <c r="BT408" s="157"/>
      <c r="BU408" s="157"/>
      <c r="BV408" s="157"/>
      <c r="BW408" s="157"/>
      <c r="BX408" s="157"/>
      <c r="BY408" s="157"/>
      <c r="BZ408" s="157"/>
      <c r="CA408" s="157"/>
      <c r="CB408" s="157"/>
      <c r="CC408" s="157"/>
      <c r="CD408" s="157"/>
      <c r="CE408" s="157"/>
      <c r="CF408" s="157"/>
      <c r="CG408" s="157"/>
      <c r="CH408" s="157"/>
      <c r="CI408" s="157"/>
      <c r="CJ408" s="157"/>
      <c r="CK408" s="157"/>
      <c r="CL408" s="157"/>
      <c r="CM408" s="157"/>
      <c r="CN408" s="157"/>
      <c r="CO408" s="157"/>
      <c r="CP408" s="157"/>
      <c r="CQ408" s="157"/>
      <c r="CR408" s="157"/>
      <c r="CS408" s="157"/>
      <c r="CT408" s="157"/>
      <c r="CU408" s="157"/>
      <c r="CV408" s="157"/>
      <c r="CW408" s="157"/>
      <c r="CX408" s="157"/>
      <c r="CY408" s="157"/>
      <c r="CZ408" s="157"/>
      <c r="DA408" s="157"/>
      <c r="DB408" s="157"/>
      <c r="DC408" s="157"/>
      <c r="DD408" s="157"/>
      <c r="DE408" s="157"/>
      <c r="DF408" s="157"/>
      <c r="DG408" s="157"/>
      <c r="DH408" s="157"/>
    </row>
    <row r="409" spans="1:112" ht="30" x14ac:dyDescent="0.25">
      <c r="A409" s="157"/>
      <c r="B409" s="157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7"/>
      <c r="AS409" s="157"/>
      <c r="AT409" s="157"/>
      <c r="AU409" s="157"/>
      <c r="AV409" s="157"/>
      <c r="AW409" s="157"/>
      <c r="AX409" s="157"/>
      <c r="AY409" s="157"/>
      <c r="AZ409" s="173" t="s">
        <v>1520</v>
      </c>
      <c r="BA409" s="173" t="s">
        <v>1879</v>
      </c>
      <c r="BB409" s="60"/>
      <c r="BC409" s="60" t="str">
        <f t="shared" si="16"/>
        <v>XC - PIANALE ATTREZZATO CON RULLI PER TRASPORTO PALLETS D'AEREO</v>
      </c>
      <c r="BD409" s="157"/>
      <c r="BE409" s="173" t="s">
        <v>1766</v>
      </c>
      <c r="BF409" s="173" t="s">
        <v>868</v>
      </c>
      <c r="BG409" s="173" t="s">
        <v>1880</v>
      </c>
      <c r="BH409" s="173" t="s">
        <v>894</v>
      </c>
      <c r="BI409" s="173" t="s">
        <v>210</v>
      </c>
      <c r="BJ409" s="157"/>
      <c r="BK409" s="157"/>
      <c r="BL409" s="157"/>
      <c r="BM409" s="157"/>
      <c r="BN409" s="157"/>
      <c r="BO409" s="157"/>
      <c r="BP409" s="157"/>
      <c r="BQ409" s="157"/>
      <c r="BR409" s="157"/>
      <c r="BS409" s="157"/>
      <c r="BT409" s="157"/>
      <c r="BU409" s="157"/>
      <c r="BV409" s="157"/>
      <c r="BW409" s="157"/>
      <c r="BX409" s="157"/>
      <c r="BY409" s="157"/>
      <c r="BZ409" s="157"/>
      <c r="CA409" s="157"/>
      <c r="CB409" s="157"/>
      <c r="CC409" s="157"/>
      <c r="CD409" s="157"/>
      <c r="CE409" s="157"/>
      <c r="CF409" s="157"/>
      <c r="CG409" s="157"/>
      <c r="CH409" s="157"/>
      <c r="CI409" s="157"/>
      <c r="CJ409" s="157"/>
      <c r="CK409" s="157"/>
      <c r="CL409" s="157"/>
      <c r="CM409" s="157"/>
      <c r="CN409" s="157"/>
      <c r="CO409" s="157"/>
      <c r="CP409" s="157"/>
      <c r="CQ409" s="157"/>
      <c r="CR409" s="157"/>
      <c r="CS409" s="157"/>
      <c r="CT409" s="157"/>
      <c r="CU409" s="157"/>
      <c r="CV409" s="157"/>
      <c r="CW409" s="157"/>
      <c r="CX409" s="157"/>
      <c r="CY409" s="157"/>
      <c r="CZ409" s="157"/>
      <c r="DA409" s="157"/>
      <c r="DB409" s="157"/>
      <c r="DC409" s="157"/>
      <c r="DD409" s="157"/>
      <c r="DE409" s="157"/>
      <c r="DF409" s="157"/>
      <c r="DG409" s="157"/>
      <c r="DH409" s="157"/>
    </row>
    <row r="410" spans="1:112" ht="30" x14ac:dyDescent="0.25">
      <c r="A410" s="157"/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7"/>
      <c r="AS410" s="157"/>
      <c r="AT410" s="157"/>
      <c r="AU410" s="157"/>
      <c r="AV410" s="157"/>
      <c r="AW410" s="157"/>
      <c r="AX410" s="157"/>
      <c r="AY410" s="157"/>
      <c r="AZ410" s="173" t="s">
        <v>1532</v>
      </c>
      <c r="BA410" s="173" t="s">
        <v>1881</v>
      </c>
      <c r="BB410" s="60"/>
      <c r="BC410" s="60" t="str">
        <f t="shared" si="16"/>
        <v>XD - PIANALE ATTREZZATO PER TRASPORTO VEICOLI</v>
      </c>
      <c r="BD410" s="157"/>
      <c r="BE410" s="173" t="s">
        <v>1814</v>
      </c>
      <c r="BF410" s="173" t="s">
        <v>868</v>
      </c>
      <c r="BG410" s="173" t="s">
        <v>1882</v>
      </c>
      <c r="BH410" s="173" t="s">
        <v>894</v>
      </c>
      <c r="BI410" s="173" t="s">
        <v>210</v>
      </c>
      <c r="BJ410" s="157"/>
      <c r="BK410" s="157"/>
      <c r="BL410" s="157"/>
      <c r="BM410" s="157"/>
      <c r="BN410" s="157"/>
      <c r="BO410" s="157"/>
      <c r="BP410" s="157"/>
      <c r="BQ410" s="157"/>
      <c r="BR410" s="157"/>
      <c r="BS410" s="157"/>
      <c r="BT410" s="157"/>
      <c r="BU410" s="157"/>
      <c r="BV410" s="157"/>
      <c r="BW410" s="157"/>
      <c r="BX410" s="157"/>
      <c r="BY410" s="157"/>
      <c r="BZ410" s="157"/>
      <c r="CA410" s="157"/>
      <c r="CB410" s="157"/>
      <c r="CC410" s="157"/>
      <c r="CD410" s="157"/>
      <c r="CE410" s="157"/>
      <c r="CF410" s="157"/>
      <c r="CG410" s="157"/>
      <c r="CH410" s="157"/>
      <c r="CI410" s="157"/>
      <c r="CJ410" s="157"/>
      <c r="CK410" s="157"/>
      <c r="CL410" s="157"/>
      <c r="CM410" s="157"/>
      <c r="CN410" s="157"/>
      <c r="CO410" s="157"/>
      <c r="CP410" s="157"/>
      <c r="CQ410" s="157"/>
      <c r="CR410" s="157"/>
      <c r="CS410" s="157"/>
      <c r="CT410" s="157"/>
      <c r="CU410" s="157"/>
      <c r="CV410" s="157"/>
      <c r="CW410" s="157"/>
      <c r="CX410" s="157"/>
      <c r="CY410" s="157"/>
      <c r="CZ410" s="157"/>
      <c r="DA410" s="157"/>
      <c r="DB410" s="157"/>
      <c r="DC410" s="157"/>
      <c r="DD410" s="157"/>
      <c r="DE410" s="157"/>
      <c r="DF410" s="157"/>
      <c r="DG410" s="157"/>
      <c r="DH410" s="157"/>
    </row>
    <row r="411" spans="1:112" ht="30" x14ac:dyDescent="0.25">
      <c r="A411" s="157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7"/>
      <c r="AS411" s="157"/>
      <c r="AT411" s="157"/>
      <c r="AU411" s="157"/>
      <c r="AV411" s="157"/>
      <c r="AW411" s="157"/>
      <c r="AX411" s="157"/>
      <c r="AY411" s="157"/>
      <c r="AZ411" s="173" t="s">
        <v>1539</v>
      </c>
      <c r="BA411" s="173" t="s">
        <v>1883</v>
      </c>
      <c r="BB411" s="60"/>
      <c r="BC411" s="60" t="str">
        <f t="shared" ref="BC411:BC440" si="17">CONCATENATE(AZ411," - ",BA411)</f>
        <v>XE - PIANALE DOPPIO ATTREZZATO PER TRASPORTO VEICOLI</v>
      </c>
      <c r="BD411" s="157"/>
      <c r="BE411" s="173" t="s">
        <v>461</v>
      </c>
      <c r="BF411" s="173" t="s">
        <v>868</v>
      </c>
      <c r="BG411" s="173" t="s">
        <v>1884</v>
      </c>
      <c r="BH411" s="173" t="s">
        <v>894</v>
      </c>
      <c r="BI411" s="173" t="s">
        <v>210</v>
      </c>
      <c r="BJ411" s="157"/>
      <c r="BK411" s="157"/>
      <c r="BL411" s="157"/>
      <c r="BM411" s="157"/>
      <c r="BN411" s="157"/>
      <c r="BO411" s="157"/>
      <c r="BP411" s="157"/>
      <c r="BQ411" s="157"/>
      <c r="BR411" s="157"/>
      <c r="BS411" s="157"/>
      <c r="BT411" s="157"/>
      <c r="BU411" s="157"/>
      <c r="BV411" s="157"/>
      <c r="BW411" s="157"/>
      <c r="BX411" s="157"/>
      <c r="BY411" s="157"/>
      <c r="BZ411" s="157"/>
      <c r="CA411" s="157"/>
      <c r="CB411" s="157"/>
      <c r="CC411" s="157"/>
      <c r="CD411" s="157"/>
      <c r="CE411" s="157"/>
      <c r="CF411" s="157"/>
      <c r="CG411" s="157"/>
      <c r="CH411" s="157"/>
      <c r="CI411" s="157"/>
      <c r="CJ411" s="157"/>
      <c r="CK411" s="157"/>
      <c r="CL411" s="157"/>
      <c r="CM411" s="157"/>
      <c r="CN411" s="157"/>
      <c r="CO411" s="157"/>
      <c r="CP411" s="157"/>
      <c r="CQ411" s="157"/>
      <c r="CR411" s="157"/>
      <c r="CS411" s="157"/>
      <c r="CT411" s="157"/>
      <c r="CU411" s="157"/>
      <c r="CV411" s="157"/>
      <c r="CW411" s="157"/>
      <c r="CX411" s="157"/>
      <c r="CY411" s="157"/>
      <c r="CZ411" s="157"/>
      <c r="DA411" s="157"/>
      <c r="DB411" s="157"/>
      <c r="DC411" s="157"/>
      <c r="DD411" s="157"/>
      <c r="DE411" s="157"/>
      <c r="DF411" s="157"/>
      <c r="DG411" s="157"/>
      <c r="DH411" s="157"/>
    </row>
    <row r="412" spans="1:112" x14ac:dyDescent="0.25">
      <c r="A412" s="157"/>
      <c r="B412" s="157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7"/>
      <c r="AS412" s="157"/>
      <c r="AT412" s="157"/>
      <c r="AU412" s="157"/>
      <c r="AV412" s="157"/>
      <c r="AW412" s="157"/>
      <c r="AX412" s="157"/>
      <c r="AY412" s="157"/>
      <c r="AZ412" s="173" t="s">
        <v>1885</v>
      </c>
      <c r="BA412" s="173" t="s">
        <v>1886</v>
      </c>
      <c r="BB412" s="60"/>
      <c r="BC412" s="60" t="str">
        <f t="shared" si="17"/>
        <v>XF - VEICOLO ZAVORRATO</v>
      </c>
      <c r="BD412" s="157"/>
      <c r="BE412" s="173" t="s">
        <v>1770</v>
      </c>
      <c r="BF412" s="173" t="s">
        <v>868</v>
      </c>
      <c r="BG412" s="173" t="s">
        <v>1887</v>
      </c>
      <c r="BH412" s="173" t="s">
        <v>894</v>
      </c>
      <c r="BI412" s="173" t="s">
        <v>210</v>
      </c>
      <c r="BJ412" s="157"/>
      <c r="BK412" s="157"/>
      <c r="BL412" s="157"/>
      <c r="BM412" s="157"/>
      <c r="BN412" s="157"/>
      <c r="BO412" s="157"/>
      <c r="BP412" s="157"/>
      <c r="BQ412" s="157"/>
      <c r="BR412" s="157"/>
      <c r="BS412" s="157"/>
      <c r="BT412" s="157"/>
      <c r="BU412" s="157"/>
      <c r="BV412" s="157"/>
      <c r="BW412" s="157"/>
      <c r="BX412" s="157"/>
      <c r="BY412" s="157"/>
      <c r="BZ412" s="157"/>
      <c r="CA412" s="157"/>
      <c r="CB412" s="157"/>
      <c r="CC412" s="157"/>
      <c r="CD412" s="157"/>
      <c r="CE412" s="157"/>
      <c r="CF412" s="157"/>
      <c r="CG412" s="157"/>
      <c r="CH412" s="157"/>
      <c r="CI412" s="157"/>
      <c r="CJ412" s="157"/>
      <c r="CK412" s="157"/>
      <c r="CL412" s="157"/>
      <c r="CM412" s="157"/>
      <c r="CN412" s="157"/>
      <c r="CO412" s="157"/>
      <c r="CP412" s="157"/>
      <c r="CQ412" s="157"/>
      <c r="CR412" s="157"/>
      <c r="CS412" s="157"/>
      <c r="CT412" s="157"/>
      <c r="CU412" s="157"/>
      <c r="CV412" s="157"/>
      <c r="CW412" s="157"/>
      <c r="CX412" s="157"/>
      <c r="CY412" s="157"/>
      <c r="CZ412" s="157"/>
      <c r="DA412" s="157"/>
      <c r="DB412" s="157"/>
      <c r="DC412" s="157"/>
      <c r="DD412" s="157"/>
      <c r="DE412" s="157"/>
      <c r="DF412" s="157"/>
      <c r="DG412" s="157"/>
      <c r="DH412" s="157"/>
    </row>
    <row r="413" spans="1:112" ht="30" x14ac:dyDescent="0.25">
      <c r="A413" s="157"/>
      <c r="B413" s="157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7"/>
      <c r="AS413" s="157"/>
      <c r="AT413" s="157"/>
      <c r="AU413" s="157"/>
      <c r="AV413" s="157"/>
      <c r="AW413" s="157"/>
      <c r="AX413" s="157"/>
      <c r="AY413" s="157"/>
      <c r="AZ413" s="173" t="s">
        <v>1509</v>
      </c>
      <c r="BA413" s="173" t="s">
        <v>1888</v>
      </c>
      <c r="BB413" s="60"/>
      <c r="BC413" s="60" t="str">
        <f t="shared" si="17"/>
        <v>XG - PIANALE ATTREZZATO PER TRASPORTO IMBARCAZIONI</v>
      </c>
      <c r="BD413" s="157"/>
      <c r="BE413" s="173" t="s">
        <v>1820</v>
      </c>
      <c r="BF413" s="173" t="s">
        <v>868</v>
      </c>
      <c r="BG413" s="173" t="s">
        <v>1889</v>
      </c>
      <c r="BH413" s="173" t="s">
        <v>894</v>
      </c>
      <c r="BI413" s="173" t="s">
        <v>210</v>
      </c>
      <c r="BJ413" s="157"/>
      <c r="BK413" s="157"/>
      <c r="BL413" s="157"/>
      <c r="BM413" s="157"/>
      <c r="BN413" s="157"/>
      <c r="BO413" s="157"/>
      <c r="BP413" s="157"/>
      <c r="BQ413" s="157"/>
      <c r="BR413" s="157"/>
      <c r="BS413" s="157"/>
      <c r="BT413" s="157"/>
      <c r="BU413" s="157"/>
      <c r="BV413" s="157"/>
      <c r="BW413" s="157"/>
      <c r="BX413" s="157"/>
      <c r="BY413" s="157"/>
      <c r="BZ413" s="157"/>
      <c r="CA413" s="157"/>
      <c r="CB413" s="157"/>
      <c r="CC413" s="157"/>
      <c r="CD413" s="157"/>
      <c r="CE413" s="157"/>
      <c r="CF413" s="157"/>
      <c r="CG413" s="157"/>
      <c r="CH413" s="157"/>
      <c r="CI413" s="157"/>
      <c r="CJ413" s="157"/>
      <c r="CK413" s="157"/>
      <c r="CL413" s="157"/>
      <c r="CM413" s="157"/>
      <c r="CN413" s="157"/>
      <c r="CO413" s="157"/>
      <c r="CP413" s="157"/>
      <c r="CQ413" s="157"/>
      <c r="CR413" s="157"/>
      <c r="CS413" s="157"/>
      <c r="CT413" s="157"/>
      <c r="CU413" s="157"/>
      <c r="CV413" s="157"/>
      <c r="CW413" s="157"/>
      <c r="CX413" s="157"/>
      <c r="CY413" s="157"/>
      <c r="CZ413" s="157"/>
      <c r="DA413" s="157"/>
      <c r="DB413" s="157"/>
      <c r="DC413" s="157"/>
      <c r="DD413" s="157"/>
      <c r="DE413" s="157"/>
      <c r="DF413" s="157"/>
      <c r="DG413" s="157"/>
      <c r="DH413" s="157"/>
    </row>
    <row r="414" spans="1:112" x14ac:dyDescent="0.25">
      <c r="A414" s="157"/>
      <c r="B414" s="157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7"/>
      <c r="AS414" s="157"/>
      <c r="AT414" s="157"/>
      <c r="AU414" s="157"/>
      <c r="AV414" s="157"/>
      <c r="AW414" s="157"/>
      <c r="AX414" s="157"/>
      <c r="AY414" s="157"/>
      <c r="AZ414" s="173" t="s">
        <v>1513</v>
      </c>
      <c r="BA414" s="173" t="s">
        <v>1890</v>
      </c>
      <c r="BB414" s="60"/>
      <c r="BC414" s="60" t="str">
        <f t="shared" si="17"/>
        <v>XH - PIANALE FISSO CON STANTI</v>
      </c>
      <c r="BD414" s="157"/>
      <c r="BE414" s="173" t="s">
        <v>1774</v>
      </c>
      <c r="BF414" s="173" t="s">
        <v>868</v>
      </c>
      <c r="BG414" s="173" t="s">
        <v>1891</v>
      </c>
      <c r="BH414" s="173" t="s">
        <v>894</v>
      </c>
      <c r="BI414" s="173" t="s">
        <v>210</v>
      </c>
      <c r="BJ414" s="157"/>
      <c r="BK414" s="157"/>
      <c r="BL414" s="157"/>
      <c r="BM414" s="157"/>
      <c r="BN414" s="157"/>
      <c r="BO414" s="157"/>
      <c r="BP414" s="157"/>
      <c r="BQ414" s="157"/>
      <c r="BR414" s="157"/>
      <c r="BS414" s="157"/>
      <c r="BT414" s="157"/>
      <c r="BU414" s="157"/>
      <c r="BV414" s="157"/>
      <c r="BW414" s="157"/>
      <c r="BX414" s="157"/>
      <c r="BY414" s="157"/>
      <c r="BZ414" s="157"/>
      <c r="CA414" s="157"/>
      <c r="CB414" s="157"/>
      <c r="CC414" s="157"/>
      <c r="CD414" s="157"/>
      <c r="CE414" s="157"/>
      <c r="CF414" s="157"/>
      <c r="CG414" s="157"/>
      <c r="CH414" s="157"/>
      <c r="CI414" s="157"/>
      <c r="CJ414" s="157"/>
      <c r="CK414" s="157"/>
      <c r="CL414" s="157"/>
      <c r="CM414" s="157"/>
      <c r="CN414" s="157"/>
      <c r="CO414" s="157"/>
      <c r="CP414" s="157"/>
      <c r="CQ414" s="157"/>
      <c r="CR414" s="157"/>
      <c r="CS414" s="157"/>
      <c r="CT414" s="157"/>
      <c r="CU414" s="157"/>
      <c r="CV414" s="157"/>
      <c r="CW414" s="157"/>
      <c r="CX414" s="157"/>
      <c r="CY414" s="157"/>
      <c r="CZ414" s="157"/>
      <c r="DA414" s="157"/>
      <c r="DB414" s="157"/>
      <c r="DC414" s="157"/>
      <c r="DD414" s="157"/>
      <c r="DE414" s="157"/>
      <c r="DF414" s="157"/>
      <c r="DG414" s="157"/>
      <c r="DH414" s="157"/>
    </row>
    <row r="415" spans="1:112" x14ac:dyDescent="0.25">
      <c r="A415" s="157"/>
      <c r="B415" s="157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7"/>
      <c r="AS415" s="157"/>
      <c r="AT415" s="157"/>
      <c r="AU415" s="157"/>
      <c r="AV415" s="157"/>
      <c r="AW415" s="157"/>
      <c r="AX415" s="157"/>
      <c r="AY415" s="157"/>
      <c r="AZ415" s="173" t="s">
        <v>1892</v>
      </c>
      <c r="BA415" s="173" t="s">
        <v>1893</v>
      </c>
      <c r="BB415" s="60"/>
      <c r="BC415" s="60" t="str">
        <f t="shared" si="17"/>
        <v>YA - A UN PIANO DI CLASSE I</v>
      </c>
      <c r="BD415" s="157"/>
      <c r="BE415" s="173" t="s">
        <v>1894</v>
      </c>
      <c r="BF415" s="173" t="s">
        <v>868</v>
      </c>
      <c r="BG415" s="173" t="s">
        <v>1895</v>
      </c>
      <c r="BH415" s="173" t="s">
        <v>911</v>
      </c>
      <c r="BI415" s="173" t="s">
        <v>210</v>
      </c>
      <c r="BJ415" s="157"/>
      <c r="BK415" s="157"/>
      <c r="BL415" s="157"/>
      <c r="BM415" s="157"/>
      <c r="BN415" s="157"/>
      <c r="BO415" s="157"/>
      <c r="BP415" s="157"/>
      <c r="BQ415" s="157"/>
      <c r="BR415" s="157"/>
      <c r="BS415" s="157"/>
      <c r="BT415" s="157"/>
      <c r="BU415" s="157"/>
      <c r="BV415" s="157"/>
      <c r="BW415" s="157"/>
      <c r="BX415" s="157"/>
      <c r="BY415" s="157"/>
      <c r="BZ415" s="157"/>
      <c r="CA415" s="157"/>
      <c r="CB415" s="157"/>
      <c r="CC415" s="157"/>
      <c r="CD415" s="157"/>
      <c r="CE415" s="157"/>
      <c r="CF415" s="157"/>
      <c r="CG415" s="157"/>
      <c r="CH415" s="157"/>
      <c r="CI415" s="157"/>
      <c r="CJ415" s="157"/>
      <c r="CK415" s="157"/>
      <c r="CL415" s="157"/>
      <c r="CM415" s="157"/>
      <c r="CN415" s="157"/>
      <c r="CO415" s="157"/>
      <c r="CP415" s="157"/>
      <c r="CQ415" s="157"/>
      <c r="CR415" s="157"/>
      <c r="CS415" s="157"/>
      <c r="CT415" s="157"/>
      <c r="CU415" s="157"/>
      <c r="CV415" s="157"/>
      <c r="CW415" s="157"/>
      <c r="CX415" s="157"/>
      <c r="CY415" s="157"/>
      <c r="CZ415" s="157"/>
      <c r="DA415" s="157"/>
      <c r="DB415" s="157"/>
      <c r="DC415" s="157"/>
      <c r="DD415" s="157"/>
      <c r="DE415" s="157"/>
      <c r="DF415" s="157"/>
      <c r="DG415" s="157"/>
      <c r="DH415" s="157"/>
    </row>
    <row r="416" spans="1:112" x14ac:dyDescent="0.25">
      <c r="A416" s="157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  <c r="AS416" s="157"/>
      <c r="AT416" s="157"/>
      <c r="AU416" s="157"/>
      <c r="AV416" s="157"/>
      <c r="AW416" s="157"/>
      <c r="AX416" s="157"/>
      <c r="AY416" s="157"/>
      <c r="AZ416" s="173" t="s">
        <v>1896</v>
      </c>
      <c r="BA416" s="173" t="s">
        <v>1897</v>
      </c>
      <c r="BB416" s="60"/>
      <c r="BC416" s="60" t="str">
        <f t="shared" si="17"/>
        <v>YB - A DUE PIANI DI CLASSE I</v>
      </c>
      <c r="BD416" s="157"/>
      <c r="BE416" s="173" t="s">
        <v>1898</v>
      </c>
      <c r="BF416" s="173" t="s">
        <v>868</v>
      </c>
      <c r="BG416" s="173" t="s">
        <v>1899</v>
      </c>
      <c r="BH416" s="173" t="s">
        <v>911</v>
      </c>
      <c r="BI416" s="173" t="s">
        <v>210</v>
      </c>
      <c r="BJ416" s="157"/>
      <c r="BK416" s="157"/>
      <c r="BL416" s="157"/>
      <c r="BM416" s="157"/>
      <c r="BN416" s="157"/>
      <c r="BO416" s="157"/>
      <c r="BP416" s="157"/>
      <c r="BQ416" s="157"/>
      <c r="BR416" s="157"/>
      <c r="BS416" s="157"/>
      <c r="BT416" s="157"/>
      <c r="BU416" s="157"/>
      <c r="BV416" s="157"/>
      <c r="BW416" s="157"/>
      <c r="BX416" s="157"/>
      <c r="BY416" s="157"/>
      <c r="BZ416" s="157"/>
      <c r="CA416" s="157"/>
      <c r="CB416" s="157"/>
      <c r="CC416" s="157"/>
      <c r="CD416" s="157"/>
      <c r="CE416" s="157"/>
      <c r="CF416" s="157"/>
      <c r="CG416" s="157"/>
      <c r="CH416" s="157"/>
      <c r="CI416" s="157"/>
      <c r="CJ416" s="157"/>
      <c r="CK416" s="157"/>
      <c r="CL416" s="157"/>
      <c r="CM416" s="157"/>
      <c r="CN416" s="157"/>
      <c r="CO416" s="157"/>
      <c r="CP416" s="157"/>
      <c r="CQ416" s="157"/>
      <c r="CR416" s="157"/>
      <c r="CS416" s="157"/>
      <c r="CT416" s="157"/>
      <c r="CU416" s="157"/>
      <c r="CV416" s="157"/>
      <c r="CW416" s="157"/>
      <c r="CX416" s="157"/>
      <c r="CY416" s="157"/>
      <c r="CZ416" s="157"/>
      <c r="DA416" s="157"/>
      <c r="DB416" s="157"/>
      <c r="DC416" s="157"/>
      <c r="DD416" s="157"/>
      <c r="DE416" s="157"/>
      <c r="DF416" s="157"/>
      <c r="DG416" s="157"/>
      <c r="DH416" s="157"/>
    </row>
    <row r="417" spans="1:112" x14ac:dyDescent="0.25">
      <c r="A417" s="157"/>
      <c r="B417" s="157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  <c r="AS417" s="157"/>
      <c r="AT417" s="157"/>
      <c r="AU417" s="157"/>
      <c r="AV417" s="157"/>
      <c r="AW417" s="157"/>
      <c r="AX417" s="157"/>
      <c r="AY417" s="157"/>
      <c r="AZ417" s="173" t="s">
        <v>1900</v>
      </c>
      <c r="BA417" s="173" t="s">
        <v>1901</v>
      </c>
      <c r="BB417" s="60"/>
      <c r="BC417" s="60" t="str">
        <f t="shared" si="17"/>
        <v>YC - AUTOSNODATO A UN PIANO DI CLASSE I</v>
      </c>
      <c r="BD417" s="157"/>
      <c r="BE417" s="173" t="s">
        <v>1902</v>
      </c>
      <c r="BF417" s="173" t="s">
        <v>868</v>
      </c>
      <c r="BG417" s="173" t="s">
        <v>1903</v>
      </c>
      <c r="BH417" s="173" t="s">
        <v>911</v>
      </c>
      <c r="BI417" s="173" t="s">
        <v>210</v>
      </c>
      <c r="BJ417" s="157"/>
      <c r="BK417" s="157"/>
      <c r="BL417" s="157"/>
      <c r="BM417" s="157"/>
      <c r="BN417" s="157"/>
      <c r="BO417" s="157"/>
      <c r="BP417" s="157"/>
      <c r="BQ417" s="157"/>
      <c r="BR417" s="157"/>
      <c r="BS417" s="157"/>
      <c r="BT417" s="157"/>
      <c r="BU417" s="157"/>
      <c r="BV417" s="157"/>
      <c r="BW417" s="157"/>
      <c r="BX417" s="157"/>
      <c r="BY417" s="157"/>
      <c r="BZ417" s="157"/>
      <c r="CA417" s="157"/>
      <c r="CB417" s="157"/>
      <c r="CC417" s="157"/>
      <c r="CD417" s="157"/>
      <c r="CE417" s="157"/>
      <c r="CF417" s="157"/>
      <c r="CG417" s="157"/>
      <c r="CH417" s="157"/>
      <c r="CI417" s="157"/>
      <c r="CJ417" s="157"/>
      <c r="CK417" s="157"/>
      <c r="CL417" s="157"/>
      <c r="CM417" s="157"/>
      <c r="CN417" s="157"/>
      <c r="CO417" s="157"/>
      <c r="CP417" s="157"/>
      <c r="CQ417" s="157"/>
      <c r="CR417" s="157"/>
      <c r="CS417" s="157"/>
      <c r="CT417" s="157"/>
      <c r="CU417" s="157"/>
      <c r="CV417" s="157"/>
      <c r="CW417" s="157"/>
      <c r="CX417" s="157"/>
      <c r="CY417" s="157"/>
      <c r="CZ417" s="157"/>
      <c r="DA417" s="157"/>
      <c r="DB417" s="157"/>
      <c r="DC417" s="157"/>
      <c r="DD417" s="157"/>
      <c r="DE417" s="157"/>
      <c r="DF417" s="157"/>
      <c r="DG417" s="157"/>
      <c r="DH417" s="157"/>
    </row>
    <row r="418" spans="1:112" x14ac:dyDescent="0.25">
      <c r="A418" s="157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  <c r="AT418" s="157"/>
      <c r="AU418" s="157"/>
      <c r="AV418" s="157"/>
      <c r="AW418" s="157"/>
      <c r="AX418" s="157"/>
      <c r="AY418" s="157"/>
      <c r="AZ418" s="173" t="s">
        <v>1904</v>
      </c>
      <c r="BA418" s="173" t="s">
        <v>1905</v>
      </c>
      <c r="BB418" s="60"/>
      <c r="BC418" s="60" t="str">
        <f t="shared" si="17"/>
        <v>YD - AUTOSNODATO A DUE PIANI DI CLASSE I</v>
      </c>
      <c r="BD418" s="157"/>
      <c r="BE418" s="173" t="s">
        <v>1906</v>
      </c>
      <c r="BF418" s="173" t="s">
        <v>868</v>
      </c>
      <c r="BG418" s="173" t="s">
        <v>1907</v>
      </c>
      <c r="BH418" s="173" t="s">
        <v>911</v>
      </c>
      <c r="BI418" s="173" t="s">
        <v>210</v>
      </c>
      <c r="BJ418" s="157"/>
      <c r="BK418" s="157"/>
      <c r="BL418" s="157"/>
      <c r="BM418" s="157"/>
      <c r="BN418" s="157"/>
      <c r="BO418" s="157"/>
      <c r="BP418" s="157"/>
      <c r="BQ418" s="157"/>
      <c r="BR418" s="157"/>
      <c r="BS418" s="157"/>
      <c r="BT418" s="157"/>
      <c r="BU418" s="157"/>
      <c r="BV418" s="157"/>
      <c r="BW418" s="157"/>
      <c r="BX418" s="157"/>
      <c r="BY418" s="157"/>
      <c r="BZ418" s="157"/>
      <c r="CA418" s="157"/>
      <c r="CB418" s="157"/>
      <c r="CC418" s="157"/>
      <c r="CD418" s="157"/>
      <c r="CE418" s="157"/>
      <c r="CF418" s="157"/>
      <c r="CG418" s="157"/>
      <c r="CH418" s="157"/>
      <c r="CI418" s="157"/>
      <c r="CJ418" s="157"/>
      <c r="CK418" s="157"/>
      <c r="CL418" s="157"/>
      <c r="CM418" s="157"/>
      <c r="CN418" s="157"/>
      <c r="CO418" s="157"/>
      <c r="CP418" s="157"/>
      <c r="CQ418" s="157"/>
      <c r="CR418" s="157"/>
      <c r="CS418" s="157"/>
      <c r="CT418" s="157"/>
      <c r="CU418" s="157"/>
      <c r="CV418" s="157"/>
      <c r="CW418" s="157"/>
      <c r="CX418" s="157"/>
      <c r="CY418" s="157"/>
      <c r="CZ418" s="157"/>
      <c r="DA418" s="157"/>
      <c r="DB418" s="157"/>
      <c r="DC418" s="157"/>
      <c r="DD418" s="157"/>
      <c r="DE418" s="157"/>
      <c r="DF418" s="157"/>
      <c r="DG418" s="157"/>
      <c r="DH418" s="157"/>
    </row>
    <row r="419" spans="1:112" ht="30" x14ac:dyDescent="0.25">
      <c r="A419" s="157"/>
      <c r="B419" s="157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157"/>
      <c r="AZ419" s="173" t="s">
        <v>1908</v>
      </c>
      <c r="BA419" s="173" t="s">
        <v>1909</v>
      </c>
      <c r="BB419" s="60"/>
      <c r="BC419" s="60" t="str">
        <f t="shared" si="17"/>
        <v>YE - A UN PIANO E PIANALE RIBASSATO DI CLASSE I</v>
      </c>
      <c r="BD419" s="157"/>
      <c r="BE419" s="173" t="s">
        <v>808</v>
      </c>
      <c r="BF419" s="173" t="s">
        <v>868</v>
      </c>
      <c r="BG419" s="173" t="s">
        <v>1910</v>
      </c>
      <c r="BH419" s="173" t="s">
        <v>928</v>
      </c>
      <c r="BI419" s="173" t="s">
        <v>210</v>
      </c>
      <c r="BJ419" s="157"/>
      <c r="BK419" s="157"/>
      <c r="BL419" s="157"/>
      <c r="BM419" s="157"/>
      <c r="BN419" s="157"/>
      <c r="BO419" s="157"/>
      <c r="BP419" s="157"/>
      <c r="BQ419" s="157"/>
      <c r="BR419" s="157"/>
      <c r="BS419" s="157"/>
      <c r="BT419" s="157"/>
      <c r="BU419" s="157"/>
      <c r="BV419" s="157"/>
      <c r="BW419" s="157"/>
      <c r="BX419" s="157"/>
      <c r="BY419" s="157"/>
      <c r="BZ419" s="157"/>
      <c r="CA419" s="157"/>
      <c r="CB419" s="157"/>
      <c r="CC419" s="157"/>
      <c r="CD419" s="157"/>
      <c r="CE419" s="157"/>
      <c r="CF419" s="157"/>
      <c r="CG419" s="157"/>
      <c r="CH419" s="157"/>
      <c r="CI419" s="157"/>
      <c r="CJ419" s="157"/>
      <c r="CK419" s="157"/>
      <c r="CL419" s="157"/>
      <c r="CM419" s="157"/>
      <c r="CN419" s="157"/>
      <c r="CO419" s="157"/>
      <c r="CP419" s="157"/>
      <c r="CQ419" s="157"/>
      <c r="CR419" s="157"/>
      <c r="CS419" s="157"/>
      <c r="CT419" s="157"/>
      <c r="CU419" s="157"/>
      <c r="CV419" s="157"/>
      <c r="CW419" s="157"/>
      <c r="CX419" s="157"/>
      <c r="CY419" s="157"/>
      <c r="CZ419" s="157"/>
      <c r="DA419" s="157"/>
      <c r="DB419" s="157"/>
      <c r="DC419" s="157"/>
      <c r="DD419" s="157"/>
      <c r="DE419" s="157"/>
      <c r="DF419" s="157"/>
      <c r="DG419" s="157"/>
      <c r="DH419" s="157"/>
    </row>
    <row r="420" spans="1:112" ht="30" x14ac:dyDescent="0.25">
      <c r="A420" s="157"/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  <c r="AA420" s="157"/>
      <c r="AB420" s="157"/>
      <c r="AC420" s="157"/>
      <c r="AD420" s="157"/>
      <c r="AE420" s="157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/>
      <c r="AR420" s="157"/>
      <c r="AS420" s="157"/>
      <c r="AT420" s="157"/>
      <c r="AU420" s="157"/>
      <c r="AV420" s="157"/>
      <c r="AW420" s="157"/>
      <c r="AX420" s="157"/>
      <c r="AY420" s="157"/>
      <c r="AZ420" s="173" t="s">
        <v>1911</v>
      </c>
      <c r="BA420" s="173" t="s">
        <v>1912</v>
      </c>
      <c r="BB420" s="60"/>
      <c r="BC420" s="60" t="str">
        <f t="shared" si="17"/>
        <v>YF - A DUE PIANI E PIANALE RIBASSATO DI CLASSE I</v>
      </c>
      <c r="BD420" s="157"/>
      <c r="BE420" s="173" t="s">
        <v>774</v>
      </c>
      <c r="BF420" s="173" t="s">
        <v>868</v>
      </c>
      <c r="BG420" s="173" t="s">
        <v>1913</v>
      </c>
      <c r="BH420" s="173" t="s">
        <v>928</v>
      </c>
      <c r="BI420" s="173" t="s">
        <v>210</v>
      </c>
      <c r="BJ420" s="157"/>
      <c r="BK420" s="157"/>
      <c r="BL420" s="157"/>
      <c r="BM420" s="157"/>
      <c r="BN420" s="157"/>
      <c r="BO420" s="157"/>
      <c r="BP420" s="157"/>
      <c r="BQ420" s="157"/>
      <c r="BR420" s="157"/>
      <c r="BS420" s="157"/>
      <c r="BT420" s="157"/>
      <c r="BU420" s="157"/>
      <c r="BV420" s="157"/>
      <c r="BW420" s="157"/>
      <c r="BX420" s="157"/>
      <c r="BY420" s="157"/>
      <c r="BZ420" s="157"/>
      <c r="CA420" s="157"/>
      <c r="CB420" s="157"/>
      <c r="CC420" s="157"/>
      <c r="CD420" s="157"/>
      <c r="CE420" s="157"/>
      <c r="CF420" s="157"/>
      <c r="CG420" s="157"/>
      <c r="CH420" s="157"/>
      <c r="CI420" s="157"/>
      <c r="CJ420" s="157"/>
      <c r="CK420" s="157"/>
      <c r="CL420" s="157"/>
      <c r="CM420" s="157"/>
      <c r="CN420" s="157"/>
      <c r="CO420" s="157"/>
      <c r="CP420" s="157"/>
      <c r="CQ420" s="157"/>
      <c r="CR420" s="157"/>
      <c r="CS420" s="157"/>
      <c r="CT420" s="157"/>
      <c r="CU420" s="157"/>
      <c r="CV420" s="157"/>
      <c r="CW420" s="157"/>
      <c r="CX420" s="157"/>
      <c r="CY420" s="157"/>
      <c r="CZ420" s="157"/>
      <c r="DA420" s="157"/>
      <c r="DB420" s="157"/>
      <c r="DC420" s="157"/>
      <c r="DD420" s="157"/>
      <c r="DE420" s="157"/>
      <c r="DF420" s="157"/>
      <c r="DG420" s="157"/>
      <c r="DH420" s="157"/>
    </row>
    <row r="421" spans="1:112" ht="30" x14ac:dyDescent="0.25">
      <c r="A421" s="157"/>
      <c r="B421" s="157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157"/>
      <c r="AZ421" s="173" t="s">
        <v>1914</v>
      </c>
      <c r="BA421" s="173" t="s">
        <v>1915</v>
      </c>
      <c r="BB421" s="60"/>
      <c r="BC421" s="60" t="str">
        <f t="shared" si="17"/>
        <v>YG - AUTOSNODATO A UN PIANO E PIANALE RIBASSATO DI CLASSE I</v>
      </c>
      <c r="BD421" s="157"/>
      <c r="BE421" s="173" t="s">
        <v>907</v>
      </c>
      <c r="BF421" s="173" t="s">
        <v>868</v>
      </c>
      <c r="BG421" s="173" t="s">
        <v>1916</v>
      </c>
      <c r="BH421" s="173" t="s">
        <v>928</v>
      </c>
      <c r="BI421" s="173" t="s">
        <v>210</v>
      </c>
      <c r="BJ421" s="157"/>
      <c r="BK421" s="157"/>
      <c r="BL421" s="157"/>
      <c r="BM421" s="157"/>
      <c r="BN421" s="157"/>
      <c r="BO421" s="157"/>
      <c r="BP421" s="157"/>
      <c r="BQ421" s="157"/>
      <c r="BR421" s="157"/>
      <c r="BS421" s="157"/>
      <c r="BT421" s="157"/>
      <c r="BU421" s="157"/>
      <c r="BV421" s="157"/>
      <c r="BW421" s="157"/>
      <c r="BX421" s="157"/>
      <c r="BY421" s="157"/>
      <c r="BZ421" s="157"/>
      <c r="CA421" s="157"/>
      <c r="CB421" s="157"/>
      <c r="CC421" s="157"/>
      <c r="CD421" s="157"/>
      <c r="CE421" s="157"/>
      <c r="CF421" s="157"/>
      <c r="CG421" s="157"/>
      <c r="CH421" s="157"/>
      <c r="CI421" s="157"/>
      <c r="CJ421" s="157"/>
      <c r="CK421" s="157"/>
      <c r="CL421" s="157"/>
      <c r="CM421" s="157"/>
      <c r="CN421" s="157"/>
      <c r="CO421" s="157"/>
      <c r="CP421" s="157"/>
      <c r="CQ421" s="157"/>
      <c r="CR421" s="157"/>
      <c r="CS421" s="157"/>
      <c r="CT421" s="157"/>
      <c r="CU421" s="157"/>
      <c r="CV421" s="157"/>
      <c r="CW421" s="157"/>
      <c r="CX421" s="157"/>
      <c r="CY421" s="157"/>
      <c r="CZ421" s="157"/>
      <c r="DA421" s="157"/>
      <c r="DB421" s="157"/>
      <c r="DC421" s="157"/>
      <c r="DD421" s="157"/>
      <c r="DE421" s="157"/>
      <c r="DF421" s="157"/>
      <c r="DG421" s="157"/>
      <c r="DH421" s="157"/>
    </row>
    <row r="422" spans="1:112" ht="30" x14ac:dyDescent="0.25">
      <c r="A422" s="157"/>
      <c r="B422" s="157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157"/>
      <c r="AZ422" s="173" t="s">
        <v>1917</v>
      </c>
      <c r="BA422" s="173" t="s">
        <v>1918</v>
      </c>
      <c r="BB422" s="60"/>
      <c r="BC422" s="60" t="str">
        <f t="shared" si="17"/>
        <v>YH - AUTOSNODATO A DUE PIANI E PIANALE RIBASSATO DI CLASSE I</v>
      </c>
      <c r="BD422" s="157"/>
      <c r="BE422" s="173" t="s">
        <v>924</v>
      </c>
      <c r="BF422" s="173" t="s">
        <v>868</v>
      </c>
      <c r="BG422" s="173" t="s">
        <v>1919</v>
      </c>
      <c r="BH422" s="173" t="s">
        <v>928</v>
      </c>
      <c r="BI422" s="173" t="s">
        <v>210</v>
      </c>
      <c r="BJ422" s="157"/>
      <c r="BK422" s="157"/>
      <c r="BL422" s="157"/>
      <c r="BM422" s="157"/>
      <c r="BN422" s="157"/>
      <c r="BO422" s="157"/>
      <c r="BP422" s="157"/>
      <c r="BQ422" s="157"/>
      <c r="BR422" s="157"/>
      <c r="BS422" s="157"/>
      <c r="BT422" s="157"/>
      <c r="BU422" s="157"/>
      <c r="BV422" s="157"/>
      <c r="BW422" s="157"/>
      <c r="BX422" s="157"/>
      <c r="BY422" s="157"/>
      <c r="BZ422" s="157"/>
      <c r="CA422" s="157"/>
      <c r="CB422" s="157"/>
      <c r="CC422" s="157"/>
      <c r="CD422" s="157"/>
      <c r="CE422" s="157"/>
      <c r="CF422" s="157"/>
      <c r="CG422" s="157"/>
      <c r="CH422" s="157"/>
      <c r="CI422" s="157"/>
      <c r="CJ422" s="157"/>
      <c r="CK422" s="157"/>
      <c r="CL422" s="157"/>
      <c r="CM422" s="157"/>
      <c r="CN422" s="157"/>
      <c r="CO422" s="157"/>
      <c r="CP422" s="157"/>
      <c r="CQ422" s="157"/>
      <c r="CR422" s="157"/>
      <c r="CS422" s="157"/>
      <c r="CT422" s="157"/>
      <c r="CU422" s="157"/>
      <c r="CV422" s="157"/>
      <c r="CW422" s="157"/>
      <c r="CX422" s="157"/>
      <c r="CY422" s="157"/>
      <c r="CZ422" s="157"/>
      <c r="DA422" s="157"/>
      <c r="DB422" s="157"/>
      <c r="DC422" s="157"/>
      <c r="DD422" s="157"/>
      <c r="DE422" s="157"/>
      <c r="DF422" s="157"/>
      <c r="DG422" s="157"/>
      <c r="DH422" s="157"/>
    </row>
    <row r="423" spans="1:112" x14ac:dyDescent="0.25">
      <c r="A423" s="157"/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73" t="s">
        <v>1920</v>
      </c>
      <c r="BA423" s="173" t="s">
        <v>1921</v>
      </c>
      <c r="BB423" s="60"/>
      <c r="BC423" s="60" t="str">
        <f t="shared" si="17"/>
        <v>YI - A UN PIANO DI CLASSE II</v>
      </c>
      <c r="BD423" s="157"/>
      <c r="BE423" s="173" t="s">
        <v>1049</v>
      </c>
      <c r="BF423" s="173" t="s">
        <v>868</v>
      </c>
      <c r="BG423" s="173" t="s">
        <v>1922</v>
      </c>
      <c r="BH423" s="173" t="s">
        <v>1031</v>
      </c>
      <c r="BI423" s="173" t="s">
        <v>210</v>
      </c>
      <c r="BJ423" s="157"/>
      <c r="BK423" s="157"/>
      <c r="BL423" s="157"/>
      <c r="BM423" s="157"/>
      <c r="BN423" s="157"/>
      <c r="BO423" s="157"/>
      <c r="BP423" s="157"/>
      <c r="BQ423" s="157"/>
      <c r="BR423" s="157"/>
      <c r="BS423" s="157"/>
      <c r="BT423" s="157"/>
      <c r="BU423" s="157"/>
      <c r="BV423" s="157"/>
      <c r="BW423" s="157"/>
      <c r="BX423" s="157"/>
      <c r="BY423" s="157"/>
      <c r="BZ423" s="157"/>
      <c r="CA423" s="157"/>
      <c r="CB423" s="157"/>
      <c r="CC423" s="157"/>
      <c r="CD423" s="157"/>
      <c r="CE423" s="157"/>
      <c r="CF423" s="157"/>
      <c r="CG423" s="157"/>
      <c r="CH423" s="157"/>
      <c r="CI423" s="157"/>
      <c r="CJ423" s="157"/>
      <c r="CK423" s="157"/>
      <c r="CL423" s="157"/>
      <c r="CM423" s="157"/>
      <c r="CN423" s="157"/>
      <c r="CO423" s="157"/>
      <c r="CP423" s="157"/>
      <c r="CQ423" s="157"/>
      <c r="CR423" s="157"/>
      <c r="CS423" s="157"/>
      <c r="CT423" s="157"/>
      <c r="CU423" s="157"/>
      <c r="CV423" s="157"/>
      <c r="CW423" s="157"/>
      <c r="CX423" s="157"/>
      <c r="CY423" s="157"/>
      <c r="CZ423" s="157"/>
      <c r="DA423" s="157"/>
      <c r="DB423" s="157"/>
      <c r="DC423" s="157"/>
      <c r="DD423" s="157"/>
      <c r="DE423" s="157"/>
      <c r="DF423" s="157"/>
      <c r="DG423" s="157"/>
      <c r="DH423" s="157"/>
    </row>
    <row r="424" spans="1:112" ht="25.5" x14ac:dyDescent="0.25">
      <c r="A424" s="157"/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73" t="s">
        <v>1923</v>
      </c>
      <c r="BA424" s="173" t="s">
        <v>1924</v>
      </c>
      <c r="BB424" s="60"/>
      <c r="BC424" s="60" t="str">
        <f t="shared" si="17"/>
        <v>YJ - A DUE PIANI DI CLASSE II</v>
      </c>
      <c r="BD424" s="157"/>
      <c r="BE424" s="173" t="s">
        <v>1925</v>
      </c>
      <c r="BF424" s="173" t="s">
        <v>868</v>
      </c>
      <c r="BG424" s="173" t="s">
        <v>1926</v>
      </c>
      <c r="BH424" s="173" t="s">
        <v>1031</v>
      </c>
      <c r="BI424" s="173" t="s">
        <v>210</v>
      </c>
      <c r="BJ424" s="157"/>
      <c r="BK424" s="157"/>
      <c r="BL424" s="157"/>
      <c r="BM424" s="157"/>
      <c r="BN424" s="157"/>
      <c r="BO424" s="157"/>
      <c r="BP424" s="157"/>
      <c r="BQ424" s="157"/>
      <c r="BR424" s="157"/>
      <c r="BS424" s="157"/>
      <c r="BT424" s="157"/>
      <c r="BU424" s="157"/>
      <c r="BV424" s="157"/>
      <c r="BW424" s="157"/>
      <c r="BX424" s="157"/>
      <c r="BY424" s="157"/>
      <c r="BZ424" s="157"/>
      <c r="CA424" s="157"/>
      <c r="CB424" s="157"/>
      <c r="CC424" s="157"/>
      <c r="CD424" s="157"/>
      <c r="CE424" s="157"/>
      <c r="CF424" s="157"/>
      <c r="CG424" s="157"/>
      <c r="CH424" s="157"/>
      <c r="CI424" s="157"/>
      <c r="CJ424" s="157"/>
      <c r="CK424" s="157"/>
      <c r="CL424" s="157"/>
      <c r="CM424" s="157"/>
      <c r="CN424" s="157"/>
      <c r="CO424" s="157"/>
      <c r="CP424" s="157"/>
      <c r="CQ424" s="157"/>
      <c r="CR424" s="157"/>
      <c r="CS424" s="157"/>
      <c r="CT424" s="157"/>
      <c r="CU424" s="157"/>
      <c r="CV424" s="157"/>
      <c r="CW424" s="157"/>
      <c r="CX424" s="157"/>
      <c r="CY424" s="157"/>
      <c r="CZ424" s="157"/>
      <c r="DA424" s="157"/>
      <c r="DB424" s="157"/>
      <c r="DC424" s="157"/>
      <c r="DD424" s="157"/>
      <c r="DE424" s="157"/>
      <c r="DF424" s="157"/>
      <c r="DG424" s="157"/>
      <c r="DH424" s="157"/>
    </row>
    <row r="425" spans="1:112" ht="25.5" x14ac:dyDescent="0.25">
      <c r="A425" s="157"/>
      <c r="B425" s="157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73" t="s">
        <v>1927</v>
      </c>
      <c r="BA425" s="173" t="s">
        <v>1928</v>
      </c>
      <c r="BB425" s="60"/>
      <c r="BC425" s="60" t="str">
        <f t="shared" si="17"/>
        <v>YK - AUTOSNODATO A UN PIANO DI CLASSE II</v>
      </c>
      <c r="BD425" s="157"/>
      <c r="BE425" s="173" t="s">
        <v>1083</v>
      </c>
      <c r="BF425" s="173" t="s">
        <v>868</v>
      </c>
      <c r="BG425" s="173" t="s">
        <v>1929</v>
      </c>
      <c r="BH425" s="173" t="s">
        <v>1031</v>
      </c>
      <c r="BI425" s="173" t="s">
        <v>210</v>
      </c>
      <c r="BJ425" s="157"/>
      <c r="BK425" s="157"/>
      <c r="BL425" s="157"/>
      <c r="BM425" s="157"/>
      <c r="BN425" s="157"/>
      <c r="BO425" s="157"/>
      <c r="BP425" s="157"/>
      <c r="BQ425" s="157"/>
      <c r="BR425" s="157"/>
      <c r="BS425" s="157"/>
      <c r="BT425" s="157"/>
      <c r="BU425" s="157"/>
      <c r="BV425" s="157"/>
      <c r="BW425" s="157"/>
      <c r="BX425" s="157"/>
      <c r="BY425" s="157"/>
      <c r="BZ425" s="157"/>
      <c r="CA425" s="157"/>
      <c r="CB425" s="157"/>
      <c r="CC425" s="157"/>
      <c r="CD425" s="157"/>
      <c r="CE425" s="157"/>
      <c r="CF425" s="157"/>
      <c r="CG425" s="157"/>
      <c r="CH425" s="157"/>
      <c r="CI425" s="157"/>
      <c r="CJ425" s="157"/>
      <c r="CK425" s="157"/>
      <c r="CL425" s="157"/>
      <c r="CM425" s="157"/>
      <c r="CN425" s="157"/>
      <c r="CO425" s="157"/>
      <c r="CP425" s="157"/>
      <c r="CQ425" s="157"/>
      <c r="CR425" s="157"/>
      <c r="CS425" s="157"/>
      <c r="CT425" s="157"/>
      <c r="CU425" s="157"/>
      <c r="CV425" s="157"/>
      <c r="CW425" s="157"/>
      <c r="CX425" s="157"/>
      <c r="CY425" s="157"/>
      <c r="CZ425" s="157"/>
      <c r="DA425" s="157"/>
      <c r="DB425" s="157"/>
      <c r="DC425" s="157"/>
      <c r="DD425" s="157"/>
      <c r="DE425" s="157"/>
      <c r="DF425" s="157"/>
      <c r="DG425" s="157"/>
      <c r="DH425" s="157"/>
    </row>
    <row r="426" spans="1:112" ht="25.5" x14ac:dyDescent="0.25">
      <c r="A426" s="157"/>
      <c r="B426" s="157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157"/>
      <c r="AZ426" s="173" t="s">
        <v>1930</v>
      </c>
      <c r="BA426" s="173" t="s">
        <v>1931</v>
      </c>
      <c r="BB426" s="60"/>
      <c r="BC426" s="60" t="str">
        <f t="shared" si="17"/>
        <v>YL - AUTOSNODATO A DUE PIANI DI CLASSE II</v>
      </c>
      <c r="BD426" s="157"/>
      <c r="BE426" s="173" t="s">
        <v>1087</v>
      </c>
      <c r="BF426" s="173" t="s">
        <v>868</v>
      </c>
      <c r="BG426" s="173" t="s">
        <v>1932</v>
      </c>
      <c r="BH426" s="173" t="s">
        <v>1031</v>
      </c>
      <c r="BI426" s="173" t="s">
        <v>210</v>
      </c>
      <c r="BJ426" s="157"/>
      <c r="BK426" s="157"/>
      <c r="BL426" s="157"/>
      <c r="BM426" s="157"/>
      <c r="BN426" s="157"/>
      <c r="BO426" s="157"/>
      <c r="BP426" s="157"/>
      <c r="BQ426" s="157"/>
      <c r="BR426" s="157"/>
      <c r="BS426" s="157"/>
      <c r="BT426" s="157"/>
      <c r="BU426" s="157"/>
      <c r="BV426" s="157"/>
      <c r="BW426" s="157"/>
      <c r="BX426" s="157"/>
      <c r="BY426" s="157"/>
      <c r="BZ426" s="157"/>
      <c r="CA426" s="157"/>
      <c r="CB426" s="157"/>
      <c r="CC426" s="157"/>
      <c r="CD426" s="157"/>
      <c r="CE426" s="157"/>
      <c r="CF426" s="157"/>
      <c r="CG426" s="157"/>
      <c r="CH426" s="157"/>
      <c r="CI426" s="157"/>
      <c r="CJ426" s="157"/>
      <c r="CK426" s="157"/>
      <c r="CL426" s="157"/>
      <c r="CM426" s="157"/>
      <c r="CN426" s="157"/>
      <c r="CO426" s="157"/>
      <c r="CP426" s="157"/>
      <c r="CQ426" s="157"/>
      <c r="CR426" s="157"/>
      <c r="CS426" s="157"/>
      <c r="CT426" s="157"/>
      <c r="CU426" s="157"/>
      <c r="CV426" s="157"/>
      <c r="CW426" s="157"/>
      <c r="CX426" s="157"/>
      <c r="CY426" s="157"/>
      <c r="CZ426" s="157"/>
      <c r="DA426" s="157"/>
      <c r="DB426" s="157"/>
      <c r="DC426" s="157"/>
      <c r="DD426" s="157"/>
      <c r="DE426" s="157"/>
      <c r="DF426" s="157"/>
      <c r="DG426" s="157"/>
      <c r="DH426" s="157"/>
    </row>
    <row r="427" spans="1:112" ht="30" x14ac:dyDescent="0.25">
      <c r="A427" s="157"/>
      <c r="B427" s="157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73" t="s">
        <v>1933</v>
      </c>
      <c r="BA427" s="173" t="s">
        <v>1934</v>
      </c>
      <c r="BB427" s="60"/>
      <c r="BC427" s="60" t="str">
        <f t="shared" si="17"/>
        <v>YM - A UN PIANO E PIANALE RIBASSATO DI CLASSE II</v>
      </c>
      <c r="BD427" s="157"/>
      <c r="BE427" s="173" t="s">
        <v>1057</v>
      </c>
      <c r="BF427" s="173" t="s">
        <v>868</v>
      </c>
      <c r="BG427" s="173" t="s">
        <v>1935</v>
      </c>
      <c r="BH427" s="173" t="s">
        <v>1031</v>
      </c>
      <c r="BI427" s="173" t="s">
        <v>210</v>
      </c>
      <c r="BJ427" s="157"/>
      <c r="BK427" s="157"/>
      <c r="BL427" s="157"/>
      <c r="BM427" s="157"/>
      <c r="BN427" s="157"/>
      <c r="BO427" s="157"/>
      <c r="BP427" s="157"/>
      <c r="BQ427" s="157"/>
      <c r="BR427" s="157"/>
      <c r="BS427" s="157"/>
      <c r="BT427" s="157"/>
      <c r="BU427" s="157"/>
      <c r="BV427" s="157"/>
      <c r="BW427" s="157"/>
      <c r="BX427" s="157"/>
      <c r="BY427" s="157"/>
      <c r="BZ427" s="157"/>
      <c r="CA427" s="157"/>
      <c r="CB427" s="157"/>
      <c r="CC427" s="157"/>
      <c r="CD427" s="157"/>
      <c r="CE427" s="157"/>
      <c r="CF427" s="157"/>
      <c r="CG427" s="157"/>
      <c r="CH427" s="157"/>
      <c r="CI427" s="157"/>
      <c r="CJ427" s="157"/>
      <c r="CK427" s="157"/>
      <c r="CL427" s="157"/>
      <c r="CM427" s="157"/>
      <c r="CN427" s="157"/>
      <c r="CO427" s="157"/>
      <c r="CP427" s="157"/>
      <c r="CQ427" s="157"/>
      <c r="CR427" s="157"/>
      <c r="CS427" s="157"/>
      <c r="CT427" s="157"/>
      <c r="CU427" s="157"/>
      <c r="CV427" s="157"/>
      <c r="CW427" s="157"/>
      <c r="CX427" s="157"/>
      <c r="CY427" s="157"/>
      <c r="CZ427" s="157"/>
      <c r="DA427" s="157"/>
      <c r="DB427" s="157"/>
      <c r="DC427" s="157"/>
      <c r="DD427" s="157"/>
      <c r="DE427" s="157"/>
      <c r="DF427" s="157"/>
      <c r="DG427" s="157"/>
      <c r="DH427" s="157"/>
    </row>
    <row r="428" spans="1:112" ht="30" x14ac:dyDescent="0.25">
      <c r="A428" s="157"/>
      <c r="B428" s="157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73" t="s">
        <v>1936</v>
      </c>
      <c r="BA428" s="173" t="s">
        <v>1937</v>
      </c>
      <c r="BB428" s="60"/>
      <c r="BC428" s="60" t="str">
        <f t="shared" si="17"/>
        <v>YN - A DUE PIANI E PIANALE RIBASSATO DI CLASSE II</v>
      </c>
      <c r="BD428" s="157"/>
      <c r="BE428" s="173" t="s">
        <v>1091</v>
      </c>
      <c r="BF428" s="173" t="s">
        <v>868</v>
      </c>
      <c r="BG428" s="173" t="s">
        <v>1938</v>
      </c>
      <c r="BH428" s="173" t="s">
        <v>1031</v>
      </c>
      <c r="BI428" s="173" t="s">
        <v>210</v>
      </c>
      <c r="BJ428" s="157"/>
      <c r="BK428" s="157"/>
      <c r="BL428" s="157"/>
      <c r="BM428" s="157"/>
      <c r="BN428" s="157"/>
      <c r="BO428" s="157"/>
      <c r="BP428" s="157"/>
      <c r="BQ428" s="157"/>
      <c r="BR428" s="157"/>
      <c r="BS428" s="157"/>
      <c r="BT428" s="157"/>
      <c r="BU428" s="157"/>
      <c r="BV428" s="157"/>
      <c r="BW428" s="157"/>
      <c r="BX428" s="157"/>
      <c r="BY428" s="157"/>
      <c r="BZ428" s="157"/>
      <c r="CA428" s="157"/>
      <c r="CB428" s="157"/>
      <c r="CC428" s="157"/>
      <c r="CD428" s="157"/>
      <c r="CE428" s="157"/>
      <c r="CF428" s="157"/>
      <c r="CG428" s="157"/>
      <c r="CH428" s="157"/>
      <c r="CI428" s="157"/>
      <c r="CJ428" s="157"/>
      <c r="CK428" s="157"/>
      <c r="CL428" s="157"/>
      <c r="CM428" s="157"/>
      <c r="CN428" s="157"/>
      <c r="CO428" s="157"/>
      <c r="CP428" s="157"/>
      <c r="CQ428" s="157"/>
      <c r="CR428" s="157"/>
      <c r="CS428" s="157"/>
      <c r="CT428" s="157"/>
      <c r="CU428" s="157"/>
      <c r="CV428" s="157"/>
      <c r="CW428" s="157"/>
      <c r="CX428" s="157"/>
      <c r="CY428" s="157"/>
      <c r="CZ428" s="157"/>
      <c r="DA428" s="157"/>
      <c r="DB428" s="157"/>
      <c r="DC428" s="157"/>
      <c r="DD428" s="157"/>
      <c r="DE428" s="157"/>
      <c r="DF428" s="157"/>
      <c r="DG428" s="157"/>
      <c r="DH428" s="157"/>
    </row>
    <row r="429" spans="1:112" ht="30" x14ac:dyDescent="0.25">
      <c r="A429" s="157"/>
      <c r="B429" s="157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157"/>
      <c r="AZ429" s="173" t="s">
        <v>1034</v>
      </c>
      <c r="BA429" s="173" t="s">
        <v>1939</v>
      </c>
      <c r="BB429" s="60"/>
      <c r="BC429" s="60" t="str">
        <f t="shared" si="17"/>
        <v>YO - AUTOSNODATO A UN PIANO E PIANALE RIBASSATO DI CLASSE II</v>
      </c>
      <c r="BD429" s="157"/>
      <c r="BE429" s="173" t="s">
        <v>1098</v>
      </c>
      <c r="BF429" s="173" t="s">
        <v>868</v>
      </c>
      <c r="BG429" s="173" t="s">
        <v>1940</v>
      </c>
      <c r="BH429" s="173" t="s">
        <v>1031</v>
      </c>
      <c r="BI429" s="173" t="s">
        <v>210</v>
      </c>
      <c r="BJ429" s="157"/>
      <c r="BK429" s="157"/>
      <c r="BL429" s="157"/>
      <c r="BM429" s="157"/>
      <c r="BN429" s="157"/>
      <c r="BO429" s="157"/>
      <c r="BP429" s="157"/>
      <c r="BQ429" s="157"/>
      <c r="BR429" s="157"/>
      <c r="BS429" s="157"/>
      <c r="BT429" s="157"/>
      <c r="BU429" s="157"/>
      <c r="BV429" s="157"/>
      <c r="BW429" s="157"/>
      <c r="BX429" s="157"/>
      <c r="BY429" s="157"/>
      <c r="BZ429" s="157"/>
      <c r="CA429" s="157"/>
      <c r="CB429" s="157"/>
      <c r="CC429" s="157"/>
      <c r="CD429" s="157"/>
      <c r="CE429" s="157"/>
      <c r="CF429" s="157"/>
      <c r="CG429" s="157"/>
      <c r="CH429" s="157"/>
      <c r="CI429" s="157"/>
      <c r="CJ429" s="157"/>
      <c r="CK429" s="157"/>
      <c r="CL429" s="157"/>
      <c r="CM429" s="157"/>
      <c r="CN429" s="157"/>
      <c r="CO429" s="157"/>
      <c r="CP429" s="157"/>
      <c r="CQ429" s="157"/>
      <c r="CR429" s="157"/>
      <c r="CS429" s="157"/>
      <c r="CT429" s="157"/>
      <c r="CU429" s="157"/>
      <c r="CV429" s="157"/>
      <c r="CW429" s="157"/>
      <c r="CX429" s="157"/>
      <c r="CY429" s="157"/>
      <c r="CZ429" s="157"/>
      <c r="DA429" s="157"/>
      <c r="DB429" s="157"/>
      <c r="DC429" s="157"/>
      <c r="DD429" s="157"/>
      <c r="DE429" s="157"/>
      <c r="DF429" s="157"/>
      <c r="DG429" s="157"/>
      <c r="DH429" s="157"/>
    </row>
    <row r="430" spans="1:112" ht="30" x14ac:dyDescent="0.25">
      <c r="A430" s="157"/>
      <c r="B430" s="157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73" t="s">
        <v>967</v>
      </c>
      <c r="BA430" s="173" t="s">
        <v>1941</v>
      </c>
      <c r="BB430" s="60"/>
      <c r="BC430" s="60" t="str">
        <f t="shared" si="17"/>
        <v>YP - AUTOSNODATO A DUE PIANI E PIANALE RIBASSATO DI CLASSE II</v>
      </c>
      <c r="BD430" s="157"/>
      <c r="BE430" s="173" t="s">
        <v>1061</v>
      </c>
      <c r="BF430" s="173" t="s">
        <v>868</v>
      </c>
      <c r="BG430" s="173" t="s">
        <v>1942</v>
      </c>
      <c r="BH430" s="173" t="s">
        <v>1031</v>
      </c>
      <c r="BI430" s="173" t="s">
        <v>210</v>
      </c>
      <c r="BJ430" s="157"/>
      <c r="BK430" s="157"/>
      <c r="BL430" s="157"/>
      <c r="BM430" s="157"/>
      <c r="BN430" s="157"/>
      <c r="BO430" s="157"/>
      <c r="BP430" s="157"/>
      <c r="BQ430" s="157"/>
      <c r="BR430" s="157"/>
      <c r="BS430" s="157"/>
      <c r="BT430" s="157"/>
      <c r="BU430" s="157"/>
      <c r="BV430" s="157"/>
      <c r="BW430" s="157"/>
      <c r="BX430" s="157"/>
      <c r="BY430" s="157"/>
      <c r="BZ430" s="157"/>
      <c r="CA430" s="157"/>
      <c r="CB430" s="157"/>
      <c r="CC430" s="157"/>
      <c r="CD430" s="157"/>
      <c r="CE430" s="157"/>
      <c r="CF430" s="157"/>
      <c r="CG430" s="157"/>
      <c r="CH430" s="157"/>
      <c r="CI430" s="157"/>
      <c r="CJ430" s="157"/>
      <c r="CK430" s="157"/>
      <c r="CL430" s="157"/>
      <c r="CM430" s="157"/>
      <c r="CN430" s="157"/>
      <c r="CO430" s="157"/>
      <c r="CP430" s="157"/>
      <c r="CQ430" s="157"/>
      <c r="CR430" s="157"/>
      <c r="CS430" s="157"/>
      <c r="CT430" s="157"/>
      <c r="CU430" s="157"/>
      <c r="CV430" s="157"/>
      <c r="CW430" s="157"/>
      <c r="CX430" s="157"/>
      <c r="CY430" s="157"/>
      <c r="CZ430" s="157"/>
      <c r="DA430" s="157"/>
      <c r="DB430" s="157"/>
      <c r="DC430" s="157"/>
      <c r="DD430" s="157"/>
      <c r="DE430" s="157"/>
      <c r="DF430" s="157"/>
      <c r="DG430" s="157"/>
      <c r="DH430" s="157"/>
    </row>
    <row r="431" spans="1:112" ht="25.5" x14ac:dyDescent="0.25">
      <c r="A431" s="157"/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  <c r="AT431" s="157"/>
      <c r="AU431" s="157"/>
      <c r="AV431" s="157"/>
      <c r="AW431" s="157"/>
      <c r="AX431" s="157"/>
      <c r="AY431" s="157"/>
      <c r="AZ431" s="173" t="s">
        <v>769</v>
      </c>
      <c r="BA431" s="173" t="s">
        <v>1943</v>
      </c>
      <c r="BB431" s="60"/>
      <c r="BC431" s="60" t="str">
        <f t="shared" si="17"/>
        <v>YQ - AUTOBUS A UN PIANO DI CLASSE III</v>
      </c>
      <c r="BD431" s="157"/>
      <c r="BE431" s="173" t="s">
        <v>1094</v>
      </c>
      <c r="BF431" s="173" t="s">
        <v>868</v>
      </c>
      <c r="BG431" s="173" t="s">
        <v>1944</v>
      </c>
      <c r="BH431" s="173" t="s">
        <v>1031</v>
      </c>
      <c r="BI431" s="173" t="s">
        <v>210</v>
      </c>
      <c r="BJ431" s="157"/>
      <c r="BK431" s="157"/>
      <c r="BL431" s="157"/>
      <c r="BM431" s="157"/>
      <c r="BN431" s="157"/>
      <c r="BO431" s="157"/>
      <c r="BP431" s="157"/>
      <c r="BQ431" s="157"/>
      <c r="BR431" s="157"/>
      <c r="BS431" s="157"/>
      <c r="BT431" s="157"/>
      <c r="BU431" s="157"/>
      <c r="BV431" s="157"/>
      <c r="BW431" s="157"/>
      <c r="BX431" s="157"/>
      <c r="BY431" s="157"/>
      <c r="BZ431" s="157"/>
      <c r="CA431" s="157"/>
      <c r="CB431" s="157"/>
      <c r="CC431" s="157"/>
      <c r="CD431" s="157"/>
      <c r="CE431" s="157"/>
      <c r="CF431" s="157"/>
      <c r="CG431" s="157"/>
      <c r="CH431" s="157"/>
      <c r="CI431" s="157"/>
      <c r="CJ431" s="157"/>
      <c r="CK431" s="157"/>
      <c r="CL431" s="157"/>
      <c r="CM431" s="157"/>
      <c r="CN431" s="157"/>
      <c r="CO431" s="157"/>
      <c r="CP431" s="157"/>
      <c r="CQ431" s="157"/>
      <c r="CR431" s="157"/>
      <c r="CS431" s="157"/>
      <c r="CT431" s="157"/>
      <c r="CU431" s="157"/>
      <c r="CV431" s="157"/>
      <c r="CW431" s="157"/>
      <c r="CX431" s="157"/>
      <c r="CY431" s="157"/>
      <c r="CZ431" s="157"/>
      <c r="DA431" s="157"/>
      <c r="DB431" s="157"/>
      <c r="DC431" s="157"/>
      <c r="DD431" s="157"/>
      <c r="DE431" s="157"/>
      <c r="DF431" s="157"/>
      <c r="DG431" s="157"/>
      <c r="DH431" s="157"/>
    </row>
    <row r="432" spans="1:112" x14ac:dyDescent="0.25">
      <c r="A432" s="157"/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  <c r="AA432" s="157"/>
      <c r="AB432" s="157"/>
      <c r="AC432" s="157"/>
      <c r="AD432" s="157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/>
      <c r="AQ432" s="157"/>
      <c r="AR432" s="157"/>
      <c r="AS432" s="157"/>
      <c r="AT432" s="157"/>
      <c r="AU432" s="157"/>
      <c r="AV432" s="157"/>
      <c r="AW432" s="157"/>
      <c r="AX432" s="157"/>
      <c r="AY432" s="157"/>
      <c r="AZ432" s="173" t="s">
        <v>615</v>
      </c>
      <c r="BA432" s="173" t="s">
        <v>1945</v>
      </c>
      <c r="BB432" s="60"/>
      <c r="BC432" s="60" t="str">
        <f t="shared" si="17"/>
        <v>YR - AUTOBUS A DUE PIANI DI CLASSE III</v>
      </c>
      <c r="BD432" s="157"/>
      <c r="BE432" s="173" t="s">
        <v>1065</v>
      </c>
      <c r="BF432" s="173" t="s">
        <v>868</v>
      </c>
      <c r="BG432" s="173" t="s">
        <v>1946</v>
      </c>
      <c r="BH432" s="173" t="s">
        <v>1031</v>
      </c>
      <c r="BI432" s="173" t="s">
        <v>210</v>
      </c>
      <c r="BJ432" s="157"/>
      <c r="BK432" s="157"/>
      <c r="BL432" s="157"/>
      <c r="BM432" s="157"/>
      <c r="BN432" s="157"/>
      <c r="BO432" s="157"/>
      <c r="BP432" s="157"/>
      <c r="BQ432" s="157"/>
      <c r="BR432" s="157"/>
      <c r="BS432" s="157"/>
      <c r="BT432" s="157"/>
      <c r="BU432" s="157"/>
      <c r="BV432" s="157"/>
      <c r="BW432" s="157"/>
      <c r="BX432" s="157"/>
      <c r="BY432" s="157"/>
      <c r="BZ432" s="157"/>
      <c r="CA432" s="157"/>
      <c r="CB432" s="157"/>
      <c r="CC432" s="157"/>
      <c r="CD432" s="157"/>
      <c r="CE432" s="157"/>
      <c r="CF432" s="157"/>
      <c r="CG432" s="157"/>
      <c r="CH432" s="157"/>
      <c r="CI432" s="157"/>
      <c r="CJ432" s="157"/>
      <c r="CK432" s="157"/>
      <c r="CL432" s="157"/>
      <c r="CM432" s="157"/>
      <c r="CN432" s="157"/>
      <c r="CO432" s="157"/>
      <c r="CP432" s="157"/>
      <c r="CQ432" s="157"/>
      <c r="CR432" s="157"/>
      <c r="CS432" s="157"/>
      <c r="CT432" s="157"/>
      <c r="CU432" s="157"/>
      <c r="CV432" s="157"/>
      <c r="CW432" s="157"/>
      <c r="CX432" s="157"/>
      <c r="CY432" s="157"/>
      <c r="CZ432" s="157"/>
      <c r="DA432" s="157"/>
      <c r="DB432" s="157"/>
      <c r="DC432" s="157"/>
      <c r="DD432" s="157"/>
      <c r="DE432" s="157"/>
      <c r="DF432" s="157"/>
      <c r="DG432" s="157"/>
      <c r="DH432" s="157"/>
    </row>
    <row r="433" spans="1:112" x14ac:dyDescent="0.25">
      <c r="A433" s="157"/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  <c r="AA433" s="157"/>
      <c r="AB433" s="157"/>
      <c r="AC433" s="157"/>
      <c r="AD433" s="157"/>
      <c r="AE433" s="157"/>
      <c r="AF433" s="157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157"/>
      <c r="AQ433" s="157"/>
      <c r="AR433" s="157"/>
      <c r="AS433" s="157"/>
      <c r="AT433" s="157"/>
      <c r="AU433" s="157"/>
      <c r="AV433" s="157"/>
      <c r="AW433" s="157"/>
      <c r="AX433" s="157"/>
      <c r="AY433" s="157"/>
      <c r="AZ433" s="173" t="s">
        <v>772</v>
      </c>
      <c r="BA433" s="173" t="s">
        <v>1947</v>
      </c>
      <c r="BB433" s="60"/>
      <c r="BC433" s="60" t="str">
        <f t="shared" si="17"/>
        <v>YS - AUTOSNODATO A UN PIANO DI CLASSE III</v>
      </c>
      <c r="BD433" s="157"/>
      <c r="BE433" s="173" t="s">
        <v>1948</v>
      </c>
      <c r="BF433" s="173" t="s">
        <v>868</v>
      </c>
      <c r="BG433" s="173" t="s">
        <v>1949</v>
      </c>
      <c r="BH433" s="173" t="s">
        <v>911</v>
      </c>
      <c r="BI433" s="173" t="s">
        <v>210</v>
      </c>
      <c r="BJ433" s="157"/>
      <c r="BK433" s="157"/>
      <c r="BL433" s="157"/>
      <c r="BM433" s="157"/>
      <c r="BN433" s="157"/>
      <c r="BO433" s="157"/>
      <c r="BP433" s="157"/>
      <c r="BQ433" s="157"/>
      <c r="BR433" s="157"/>
      <c r="BS433" s="157"/>
      <c r="BT433" s="157"/>
      <c r="BU433" s="157"/>
      <c r="BV433" s="157"/>
      <c r="BW433" s="157"/>
      <c r="BX433" s="157"/>
      <c r="BY433" s="157"/>
      <c r="BZ433" s="157"/>
      <c r="CA433" s="157"/>
      <c r="CB433" s="157"/>
      <c r="CC433" s="157"/>
      <c r="CD433" s="157"/>
      <c r="CE433" s="157"/>
      <c r="CF433" s="157"/>
      <c r="CG433" s="157"/>
      <c r="CH433" s="157"/>
      <c r="CI433" s="157"/>
      <c r="CJ433" s="157"/>
      <c r="CK433" s="157"/>
      <c r="CL433" s="157"/>
      <c r="CM433" s="157"/>
      <c r="CN433" s="157"/>
      <c r="CO433" s="157"/>
      <c r="CP433" s="157"/>
      <c r="CQ433" s="157"/>
      <c r="CR433" s="157"/>
      <c r="CS433" s="157"/>
      <c r="CT433" s="157"/>
      <c r="CU433" s="157"/>
      <c r="CV433" s="157"/>
      <c r="CW433" s="157"/>
      <c r="CX433" s="157"/>
      <c r="CY433" s="157"/>
      <c r="CZ433" s="157"/>
      <c r="DA433" s="157"/>
      <c r="DB433" s="157"/>
      <c r="DC433" s="157"/>
      <c r="DD433" s="157"/>
      <c r="DE433" s="157"/>
      <c r="DF433" s="157"/>
      <c r="DG433" s="157"/>
      <c r="DH433" s="157"/>
    </row>
    <row r="434" spans="1:112" x14ac:dyDescent="0.25">
      <c r="A434" s="157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  <c r="AA434" s="157"/>
      <c r="AB434" s="157"/>
      <c r="AC434" s="157"/>
      <c r="AD434" s="157"/>
      <c r="AE434" s="157"/>
      <c r="AF434" s="157"/>
      <c r="AG434" s="157"/>
      <c r="AH434" s="157"/>
      <c r="AI434" s="157"/>
      <c r="AJ434" s="157"/>
      <c r="AK434" s="157"/>
      <c r="AL434" s="157"/>
      <c r="AM434" s="157"/>
      <c r="AN434" s="157"/>
      <c r="AO434" s="157"/>
      <c r="AP434" s="157"/>
      <c r="AQ434" s="157"/>
      <c r="AR434" s="157"/>
      <c r="AS434" s="157"/>
      <c r="AT434" s="157"/>
      <c r="AU434" s="157"/>
      <c r="AV434" s="157"/>
      <c r="AW434" s="157"/>
      <c r="AX434" s="157"/>
      <c r="AY434" s="157"/>
      <c r="AZ434" s="173" t="s">
        <v>1950</v>
      </c>
      <c r="BA434" s="173" t="s">
        <v>1951</v>
      </c>
      <c r="BB434" s="60"/>
      <c r="BC434" s="60" t="str">
        <f t="shared" si="17"/>
        <v>YT - AUTOSNODATO A DUE PIANI DI CLASSE III</v>
      </c>
      <c r="BD434" s="157"/>
      <c r="BE434" s="173" t="s">
        <v>1952</v>
      </c>
      <c r="BF434" s="173" t="s">
        <v>868</v>
      </c>
      <c r="BG434" s="173" t="s">
        <v>1953</v>
      </c>
      <c r="BH434" s="173" t="s">
        <v>911</v>
      </c>
      <c r="BI434" s="173" t="s">
        <v>210</v>
      </c>
      <c r="BJ434" s="157"/>
      <c r="BK434" s="157"/>
      <c r="BL434" s="157"/>
      <c r="BM434" s="157"/>
      <c r="BN434" s="157"/>
      <c r="BO434" s="157"/>
      <c r="BP434" s="157"/>
      <c r="BQ434" s="157"/>
      <c r="BR434" s="157"/>
      <c r="BS434" s="157"/>
      <c r="BT434" s="157"/>
      <c r="BU434" s="157"/>
      <c r="BV434" s="157"/>
      <c r="BW434" s="157"/>
      <c r="BX434" s="157"/>
      <c r="BY434" s="157"/>
      <c r="BZ434" s="157"/>
      <c r="CA434" s="157"/>
      <c r="CB434" s="157"/>
      <c r="CC434" s="157"/>
      <c r="CD434" s="157"/>
      <c r="CE434" s="157"/>
      <c r="CF434" s="157"/>
      <c r="CG434" s="157"/>
      <c r="CH434" s="157"/>
      <c r="CI434" s="157"/>
      <c r="CJ434" s="157"/>
      <c r="CK434" s="157"/>
      <c r="CL434" s="157"/>
      <c r="CM434" s="157"/>
      <c r="CN434" s="157"/>
      <c r="CO434" s="157"/>
      <c r="CP434" s="157"/>
      <c r="CQ434" s="157"/>
      <c r="CR434" s="157"/>
      <c r="CS434" s="157"/>
      <c r="CT434" s="157"/>
      <c r="CU434" s="157"/>
      <c r="CV434" s="157"/>
      <c r="CW434" s="157"/>
      <c r="CX434" s="157"/>
      <c r="CY434" s="157"/>
      <c r="CZ434" s="157"/>
      <c r="DA434" s="157"/>
      <c r="DB434" s="157"/>
      <c r="DC434" s="157"/>
      <c r="DD434" s="157"/>
      <c r="DE434" s="157"/>
      <c r="DF434" s="157"/>
      <c r="DG434" s="157"/>
      <c r="DH434" s="157"/>
    </row>
    <row r="435" spans="1:112" x14ac:dyDescent="0.25">
      <c r="A435" s="157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157"/>
      <c r="AQ435" s="157"/>
      <c r="AR435" s="157"/>
      <c r="AS435" s="157"/>
      <c r="AT435" s="157"/>
      <c r="AU435" s="157"/>
      <c r="AV435" s="157"/>
      <c r="AW435" s="157"/>
      <c r="AX435" s="157"/>
      <c r="AY435" s="157"/>
      <c r="AZ435" s="173" t="s">
        <v>1206</v>
      </c>
      <c r="BA435" s="173" t="s">
        <v>1954</v>
      </c>
      <c r="BB435" s="60"/>
      <c r="BC435" s="60" t="str">
        <f t="shared" si="17"/>
        <v>YU - AUTOBUS A UN PIANO DI CLASSE A</v>
      </c>
      <c r="BD435" s="157"/>
      <c r="BE435" s="173" t="s">
        <v>1955</v>
      </c>
      <c r="BF435" s="173" t="s">
        <v>868</v>
      </c>
      <c r="BG435" s="173" t="s">
        <v>1956</v>
      </c>
      <c r="BH435" s="173" t="s">
        <v>911</v>
      </c>
      <c r="BI435" s="173" t="s">
        <v>210</v>
      </c>
      <c r="BJ435" s="157"/>
      <c r="BK435" s="157"/>
      <c r="BL435" s="157"/>
      <c r="BM435" s="157"/>
      <c r="BN435" s="157"/>
      <c r="BO435" s="157"/>
      <c r="BP435" s="157"/>
      <c r="BQ435" s="157"/>
      <c r="BR435" s="157"/>
      <c r="BS435" s="157"/>
      <c r="BT435" s="157"/>
      <c r="BU435" s="157"/>
      <c r="BV435" s="157"/>
      <c r="BW435" s="157"/>
      <c r="BX435" s="157"/>
      <c r="BY435" s="157"/>
      <c r="BZ435" s="157"/>
      <c r="CA435" s="157"/>
      <c r="CB435" s="157"/>
      <c r="CC435" s="157"/>
      <c r="CD435" s="157"/>
      <c r="CE435" s="157"/>
      <c r="CF435" s="157"/>
      <c r="CG435" s="157"/>
      <c r="CH435" s="157"/>
      <c r="CI435" s="157"/>
      <c r="CJ435" s="157"/>
      <c r="CK435" s="157"/>
      <c r="CL435" s="157"/>
      <c r="CM435" s="157"/>
      <c r="CN435" s="157"/>
      <c r="CO435" s="157"/>
      <c r="CP435" s="157"/>
      <c r="CQ435" s="157"/>
      <c r="CR435" s="157"/>
      <c r="CS435" s="157"/>
      <c r="CT435" s="157"/>
      <c r="CU435" s="157"/>
      <c r="CV435" s="157"/>
      <c r="CW435" s="157"/>
      <c r="CX435" s="157"/>
      <c r="CY435" s="157"/>
      <c r="CZ435" s="157"/>
      <c r="DA435" s="157"/>
      <c r="DB435" s="157"/>
      <c r="DC435" s="157"/>
      <c r="DD435" s="157"/>
      <c r="DE435" s="157"/>
      <c r="DF435" s="157"/>
      <c r="DG435" s="157"/>
      <c r="DH435" s="157"/>
    </row>
    <row r="436" spans="1:112" ht="30" x14ac:dyDescent="0.25">
      <c r="A436" s="157"/>
      <c r="B436" s="157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  <c r="AA436" s="157"/>
      <c r="AB436" s="157"/>
      <c r="AC436" s="157"/>
      <c r="AD436" s="157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157"/>
      <c r="AZ436" s="173" t="s">
        <v>1957</v>
      </c>
      <c r="BA436" s="173" t="s">
        <v>1958</v>
      </c>
      <c r="BB436" s="60"/>
      <c r="BC436" s="60" t="str">
        <f t="shared" si="17"/>
        <v>YV - AUTOBUS A UN PIANO E PIANALE RIBASSATO DI CLASSE A</v>
      </c>
      <c r="BD436" s="157"/>
      <c r="BE436" s="173" t="s">
        <v>1959</v>
      </c>
      <c r="BF436" s="173" t="s">
        <v>868</v>
      </c>
      <c r="BG436" s="173" t="s">
        <v>1960</v>
      </c>
      <c r="BH436" s="173" t="s">
        <v>911</v>
      </c>
      <c r="BI436" s="173" t="s">
        <v>210</v>
      </c>
      <c r="BJ436" s="157"/>
      <c r="BK436" s="157"/>
      <c r="BL436" s="157"/>
      <c r="BM436" s="157"/>
      <c r="BN436" s="157"/>
      <c r="BO436" s="157"/>
      <c r="BP436" s="157"/>
      <c r="BQ436" s="157"/>
      <c r="BR436" s="157"/>
      <c r="BS436" s="157"/>
      <c r="BT436" s="157"/>
      <c r="BU436" s="157"/>
      <c r="BV436" s="157"/>
      <c r="BW436" s="157"/>
      <c r="BX436" s="157"/>
      <c r="BY436" s="157"/>
      <c r="BZ436" s="157"/>
      <c r="CA436" s="157"/>
      <c r="CB436" s="157"/>
      <c r="CC436" s="157"/>
      <c r="CD436" s="157"/>
      <c r="CE436" s="157"/>
      <c r="CF436" s="157"/>
      <c r="CG436" s="157"/>
      <c r="CH436" s="157"/>
      <c r="CI436" s="157"/>
      <c r="CJ436" s="157"/>
      <c r="CK436" s="157"/>
      <c r="CL436" s="157"/>
      <c r="CM436" s="157"/>
      <c r="CN436" s="157"/>
      <c r="CO436" s="157"/>
      <c r="CP436" s="157"/>
      <c r="CQ436" s="157"/>
      <c r="CR436" s="157"/>
      <c r="CS436" s="157"/>
      <c r="CT436" s="157"/>
      <c r="CU436" s="157"/>
      <c r="CV436" s="157"/>
      <c r="CW436" s="157"/>
      <c r="CX436" s="157"/>
      <c r="CY436" s="157"/>
      <c r="CZ436" s="157"/>
      <c r="DA436" s="157"/>
      <c r="DB436" s="157"/>
      <c r="DC436" s="157"/>
      <c r="DD436" s="157"/>
      <c r="DE436" s="157"/>
      <c r="DF436" s="157"/>
      <c r="DG436" s="157"/>
      <c r="DH436" s="157"/>
    </row>
    <row r="437" spans="1:112" x14ac:dyDescent="0.25">
      <c r="A437" s="157"/>
      <c r="B437" s="157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  <c r="AA437" s="157"/>
      <c r="AB437" s="157"/>
      <c r="AC437" s="157"/>
      <c r="AD437" s="157"/>
      <c r="AE437" s="157"/>
      <c r="AF437" s="157"/>
      <c r="AG437" s="157"/>
      <c r="AH437" s="157"/>
      <c r="AI437" s="157"/>
      <c r="AJ437" s="157"/>
      <c r="AK437" s="157"/>
      <c r="AL437" s="157"/>
      <c r="AM437" s="157"/>
      <c r="AN437" s="157"/>
      <c r="AO437" s="157"/>
      <c r="AP437" s="157"/>
      <c r="AQ437" s="157"/>
      <c r="AR437" s="157"/>
      <c r="AS437" s="157"/>
      <c r="AT437" s="157"/>
      <c r="AU437" s="157"/>
      <c r="AV437" s="157"/>
      <c r="AW437" s="157"/>
      <c r="AX437" s="157"/>
      <c r="AY437" s="157"/>
      <c r="AZ437" s="173" t="s">
        <v>1961</v>
      </c>
      <c r="BA437" s="173" t="s">
        <v>1962</v>
      </c>
      <c r="BB437" s="60"/>
      <c r="BC437" s="60" t="str">
        <f t="shared" si="17"/>
        <v>YW - AUTOBUS A UN PIANO DI CLASSE B</v>
      </c>
      <c r="BD437" s="157"/>
      <c r="BE437" s="173" t="s">
        <v>1963</v>
      </c>
      <c r="BF437" s="173" t="s">
        <v>868</v>
      </c>
      <c r="BG437" s="173" t="s">
        <v>1964</v>
      </c>
      <c r="BH437" s="173" t="s">
        <v>911</v>
      </c>
      <c r="BI437" s="173" t="s">
        <v>210</v>
      </c>
      <c r="BJ437" s="157"/>
      <c r="BK437" s="157"/>
      <c r="BL437" s="157"/>
      <c r="BM437" s="157"/>
      <c r="BN437" s="157"/>
      <c r="BO437" s="157"/>
      <c r="BP437" s="157"/>
      <c r="BQ437" s="157"/>
      <c r="BR437" s="157"/>
      <c r="BS437" s="157"/>
      <c r="BT437" s="157"/>
      <c r="BU437" s="157"/>
      <c r="BV437" s="157"/>
      <c r="BW437" s="157"/>
      <c r="BX437" s="157"/>
      <c r="BY437" s="157"/>
      <c r="BZ437" s="157"/>
      <c r="CA437" s="157"/>
      <c r="CB437" s="157"/>
      <c r="CC437" s="157"/>
      <c r="CD437" s="157"/>
      <c r="CE437" s="157"/>
      <c r="CF437" s="157"/>
      <c r="CG437" s="157"/>
      <c r="CH437" s="157"/>
      <c r="CI437" s="157"/>
      <c r="CJ437" s="157"/>
      <c r="CK437" s="157"/>
      <c r="CL437" s="157"/>
      <c r="CM437" s="157"/>
      <c r="CN437" s="157"/>
      <c r="CO437" s="157"/>
      <c r="CP437" s="157"/>
      <c r="CQ437" s="157"/>
      <c r="CR437" s="157"/>
      <c r="CS437" s="157"/>
      <c r="CT437" s="157"/>
      <c r="CU437" s="157"/>
      <c r="CV437" s="157"/>
      <c r="CW437" s="157"/>
      <c r="CX437" s="157"/>
      <c r="CY437" s="157"/>
      <c r="CZ437" s="157"/>
      <c r="DA437" s="157"/>
      <c r="DB437" s="157"/>
      <c r="DC437" s="157"/>
      <c r="DD437" s="157"/>
      <c r="DE437" s="157"/>
      <c r="DF437" s="157"/>
      <c r="DG437" s="157"/>
      <c r="DH437" s="157"/>
    </row>
    <row r="438" spans="1:112" x14ac:dyDescent="0.25">
      <c r="A438" s="157"/>
      <c r="B438" s="157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73" t="s">
        <v>1067</v>
      </c>
      <c r="BA438" s="173" t="s">
        <v>1965</v>
      </c>
      <c r="BB438" s="60"/>
      <c r="BC438" s="60" t="str">
        <f t="shared" si="17"/>
        <v>Z0 - VEDERE ANNOTAZIONI</v>
      </c>
      <c r="BD438" s="157"/>
      <c r="BE438" s="173" t="s">
        <v>1966</v>
      </c>
      <c r="BF438" s="173" t="s">
        <v>868</v>
      </c>
      <c r="BG438" s="173" t="s">
        <v>1967</v>
      </c>
      <c r="BH438" s="173" t="s">
        <v>911</v>
      </c>
      <c r="BI438" s="173" t="s">
        <v>210</v>
      </c>
      <c r="BJ438" s="157"/>
      <c r="BK438" s="157"/>
      <c r="BL438" s="157"/>
      <c r="BM438" s="157"/>
      <c r="BN438" s="157"/>
      <c r="BO438" s="157"/>
      <c r="BP438" s="157"/>
      <c r="BQ438" s="157"/>
      <c r="BR438" s="157"/>
      <c r="BS438" s="157"/>
      <c r="BT438" s="157"/>
      <c r="BU438" s="157"/>
      <c r="BV438" s="157"/>
      <c r="BW438" s="157"/>
      <c r="BX438" s="157"/>
      <c r="BY438" s="157"/>
      <c r="BZ438" s="157"/>
      <c r="CA438" s="157"/>
      <c r="CB438" s="157"/>
      <c r="CC438" s="157"/>
      <c r="CD438" s="157"/>
      <c r="CE438" s="157"/>
      <c r="CF438" s="157"/>
      <c r="CG438" s="157"/>
      <c r="CH438" s="157"/>
      <c r="CI438" s="157"/>
      <c r="CJ438" s="157"/>
      <c r="CK438" s="157"/>
      <c r="CL438" s="157"/>
      <c r="CM438" s="157"/>
      <c r="CN438" s="157"/>
      <c r="CO438" s="157"/>
      <c r="CP438" s="157"/>
      <c r="CQ438" s="157"/>
      <c r="CR438" s="157"/>
      <c r="CS438" s="157"/>
      <c r="CT438" s="157"/>
      <c r="CU438" s="157"/>
      <c r="CV438" s="157"/>
      <c r="CW438" s="157"/>
      <c r="CX438" s="157"/>
      <c r="CY438" s="157"/>
      <c r="CZ438" s="157"/>
      <c r="DA438" s="157"/>
      <c r="DB438" s="157"/>
      <c r="DC438" s="157"/>
      <c r="DD438" s="157"/>
      <c r="DE438" s="157"/>
      <c r="DF438" s="157"/>
      <c r="DG438" s="157"/>
      <c r="DH438" s="157"/>
    </row>
    <row r="439" spans="1:112" x14ac:dyDescent="0.25">
      <c r="A439" s="157"/>
      <c r="B439" s="157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73" t="s">
        <v>1968</v>
      </c>
      <c r="BA439" s="173" t="s">
        <v>1965</v>
      </c>
      <c r="BB439" s="60"/>
      <c r="BC439" s="60" t="str">
        <f t="shared" si="17"/>
        <v>ZO - VEDERE ANNOTAZIONI</v>
      </c>
      <c r="BD439" s="157"/>
      <c r="BE439" s="173" t="s">
        <v>1969</v>
      </c>
      <c r="BF439" s="173" t="s">
        <v>868</v>
      </c>
      <c r="BG439" s="173" t="s">
        <v>1970</v>
      </c>
      <c r="BH439" s="173" t="s">
        <v>1036</v>
      </c>
      <c r="BI439" s="173" t="s">
        <v>210</v>
      </c>
      <c r="BJ439" s="157"/>
      <c r="BK439" s="157"/>
      <c r="BL439" s="157"/>
      <c r="BM439" s="157"/>
      <c r="BN439" s="157"/>
      <c r="BO439" s="157"/>
      <c r="BP439" s="157"/>
      <c r="BQ439" s="157"/>
      <c r="BR439" s="157"/>
      <c r="BS439" s="157"/>
      <c r="BT439" s="157"/>
      <c r="BU439" s="157"/>
      <c r="BV439" s="157"/>
      <c r="BW439" s="157"/>
      <c r="BX439" s="157"/>
      <c r="BY439" s="157"/>
      <c r="BZ439" s="157"/>
      <c r="CA439" s="157"/>
      <c r="CB439" s="157"/>
      <c r="CC439" s="157"/>
      <c r="CD439" s="157"/>
      <c r="CE439" s="157"/>
      <c r="CF439" s="157"/>
      <c r="CG439" s="157"/>
      <c r="CH439" s="157"/>
      <c r="CI439" s="157"/>
      <c r="CJ439" s="157"/>
      <c r="CK439" s="157"/>
      <c r="CL439" s="157"/>
      <c r="CM439" s="157"/>
      <c r="CN439" s="157"/>
      <c r="CO439" s="157"/>
      <c r="CP439" s="157"/>
      <c r="CQ439" s="157"/>
      <c r="CR439" s="157"/>
      <c r="CS439" s="157"/>
      <c r="CT439" s="157"/>
      <c r="CU439" s="157"/>
      <c r="CV439" s="157"/>
      <c r="CW439" s="157"/>
      <c r="CX439" s="157"/>
      <c r="CY439" s="157"/>
      <c r="CZ439" s="157"/>
      <c r="DA439" s="157"/>
      <c r="DB439" s="157"/>
      <c r="DC439" s="157"/>
      <c r="DD439" s="157"/>
      <c r="DE439" s="157"/>
      <c r="DF439" s="157"/>
      <c r="DG439" s="157"/>
      <c r="DH439" s="157"/>
    </row>
    <row r="440" spans="1:112" x14ac:dyDescent="0.25">
      <c r="A440" s="157"/>
      <c r="B440" s="157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73" t="s">
        <v>1971</v>
      </c>
      <c r="BA440" s="173" t="s">
        <v>1965</v>
      </c>
      <c r="BB440" s="60"/>
      <c r="BC440" s="60" t="str">
        <f t="shared" si="17"/>
        <v>ZZ - VEDERE ANNOTAZIONI</v>
      </c>
      <c r="BD440" s="157"/>
      <c r="BE440" s="173" t="s">
        <v>1900</v>
      </c>
      <c r="BF440" s="173" t="s">
        <v>868</v>
      </c>
      <c r="BG440" s="173" t="s">
        <v>1972</v>
      </c>
      <c r="BH440" s="173" t="s">
        <v>1036</v>
      </c>
      <c r="BI440" s="173" t="s">
        <v>210</v>
      </c>
      <c r="BJ440" s="157"/>
      <c r="BK440" s="157"/>
      <c r="BL440" s="157"/>
      <c r="BM440" s="157"/>
      <c r="BN440" s="157"/>
      <c r="BO440" s="157"/>
      <c r="BP440" s="157"/>
      <c r="BQ440" s="157"/>
      <c r="BR440" s="157"/>
      <c r="BS440" s="157"/>
      <c r="BT440" s="157"/>
      <c r="BU440" s="157"/>
      <c r="BV440" s="157"/>
      <c r="BW440" s="157"/>
      <c r="BX440" s="157"/>
      <c r="BY440" s="157"/>
      <c r="BZ440" s="157"/>
      <c r="CA440" s="157"/>
      <c r="CB440" s="157"/>
      <c r="CC440" s="157"/>
      <c r="CD440" s="157"/>
      <c r="CE440" s="157"/>
      <c r="CF440" s="157"/>
      <c r="CG440" s="157"/>
      <c r="CH440" s="157"/>
      <c r="CI440" s="157"/>
      <c r="CJ440" s="157"/>
      <c r="CK440" s="157"/>
      <c r="CL440" s="157"/>
      <c r="CM440" s="157"/>
      <c r="CN440" s="157"/>
      <c r="CO440" s="157"/>
      <c r="CP440" s="157"/>
      <c r="CQ440" s="157"/>
      <c r="CR440" s="157"/>
      <c r="CS440" s="157"/>
      <c r="CT440" s="157"/>
      <c r="CU440" s="157"/>
      <c r="CV440" s="157"/>
      <c r="CW440" s="157"/>
      <c r="CX440" s="157"/>
      <c r="CY440" s="157"/>
      <c r="CZ440" s="157"/>
      <c r="DA440" s="157"/>
      <c r="DB440" s="157"/>
      <c r="DC440" s="157"/>
      <c r="DD440" s="157"/>
      <c r="DE440" s="157"/>
      <c r="DF440" s="157"/>
      <c r="DG440" s="157"/>
      <c r="DH440" s="157"/>
    </row>
    <row r="441" spans="1:112" ht="25.5" x14ac:dyDescent="0.25">
      <c r="A441" s="157"/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73" t="s">
        <v>1920</v>
      </c>
      <c r="BF441" s="173" t="s">
        <v>868</v>
      </c>
      <c r="BG441" s="173" t="s">
        <v>1973</v>
      </c>
      <c r="BH441" s="173" t="s">
        <v>1036</v>
      </c>
      <c r="BI441" s="173" t="s">
        <v>210</v>
      </c>
      <c r="BJ441" s="157"/>
      <c r="BK441" s="157"/>
      <c r="BL441" s="157"/>
      <c r="BM441" s="157"/>
      <c r="BN441" s="157"/>
      <c r="BO441" s="157"/>
      <c r="BP441" s="157"/>
      <c r="BQ441" s="157"/>
      <c r="BR441" s="157"/>
      <c r="BS441" s="157"/>
      <c r="BT441" s="157"/>
      <c r="BU441" s="157"/>
      <c r="BV441" s="157"/>
      <c r="BW441" s="157"/>
      <c r="BX441" s="157"/>
      <c r="BY441" s="157"/>
      <c r="BZ441" s="157"/>
      <c r="CA441" s="157"/>
      <c r="CB441" s="157"/>
      <c r="CC441" s="157"/>
      <c r="CD441" s="157"/>
      <c r="CE441" s="157"/>
      <c r="CF441" s="157"/>
      <c r="CG441" s="157"/>
      <c r="CH441" s="157"/>
      <c r="CI441" s="157"/>
      <c r="CJ441" s="157"/>
      <c r="CK441" s="157"/>
      <c r="CL441" s="157"/>
      <c r="CM441" s="157"/>
      <c r="CN441" s="157"/>
      <c r="CO441" s="157"/>
      <c r="CP441" s="157"/>
      <c r="CQ441" s="157"/>
      <c r="CR441" s="157"/>
      <c r="CS441" s="157"/>
      <c r="CT441" s="157"/>
      <c r="CU441" s="157"/>
      <c r="CV441" s="157"/>
      <c r="CW441" s="157"/>
      <c r="CX441" s="157"/>
      <c r="CY441" s="157"/>
      <c r="CZ441" s="157"/>
      <c r="DA441" s="157"/>
      <c r="DB441" s="157"/>
      <c r="DC441" s="157"/>
      <c r="DD441" s="157"/>
      <c r="DE441" s="157"/>
      <c r="DF441" s="157"/>
      <c r="DG441" s="157"/>
      <c r="DH441" s="157"/>
    </row>
    <row r="442" spans="1:112" ht="25.5" x14ac:dyDescent="0.25">
      <c r="A442" s="157"/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73" t="s">
        <v>1930</v>
      </c>
      <c r="BF442" s="173" t="s">
        <v>868</v>
      </c>
      <c r="BG442" s="173" t="s">
        <v>1974</v>
      </c>
      <c r="BH442" s="173" t="s">
        <v>1036</v>
      </c>
      <c r="BI442" s="173" t="s">
        <v>210</v>
      </c>
      <c r="BJ442" s="157"/>
      <c r="BK442" s="157"/>
      <c r="BL442" s="157"/>
      <c r="BM442" s="157"/>
      <c r="BN442" s="157"/>
      <c r="BO442" s="157"/>
      <c r="BP442" s="157"/>
      <c r="BQ442" s="157"/>
      <c r="BR442" s="157"/>
      <c r="BS442" s="157"/>
      <c r="BT442" s="157"/>
      <c r="BU442" s="157"/>
      <c r="BV442" s="157"/>
      <c r="BW442" s="157"/>
      <c r="BX442" s="157"/>
      <c r="BY442" s="157"/>
      <c r="BZ442" s="157"/>
      <c r="CA442" s="157"/>
      <c r="CB442" s="157"/>
      <c r="CC442" s="157"/>
      <c r="CD442" s="157"/>
      <c r="CE442" s="157"/>
      <c r="CF442" s="157"/>
      <c r="CG442" s="157"/>
      <c r="CH442" s="157"/>
      <c r="CI442" s="157"/>
      <c r="CJ442" s="157"/>
      <c r="CK442" s="157"/>
      <c r="CL442" s="157"/>
      <c r="CM442" s="157"/>
      <c r="CN442" s="157"/>
      <c r="CO442" s="157"/>
      <c r="CP442" s="157"/>
      <c r="CQ442" s="157"/>
      <c r="CR442" s="157"/>
      <c r="CS442" s="157"/>
      <c r="CT442" s="157"/>
      <c r="CU442" s="157"/>
      <c r="CV442" s="157"/>
      <c r="CW442" s="157"/>
      <c r="CX442" s="157"/>
      <c r="CY442" s="157"/>
      <c r="CZ442" s="157"/>
      <c r="DA442" s="157"/>
      <c r="DB442" s="157"/>
      <c r="DC442" s="157"/>
      <c r="DD442" s="157"/>
      <c r="DE442" s="157"/>
      <c r="DF442" s="157"/>
      <c r="DG442" s="157"/>
      <c r="DH442" s="157"/>
    </row>
    <row r="443" spans="1:112" x14ac:dyDescent="0.25">
      <c r="A443" s="157"/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73" t="s">
        <v>1904</v>
      </c>
      <c r="BF443" s="173" t="s">
        <v>868</v>
      </c>
      <c r="BG443" s="173" t="s">
        <v>1975</v>
      </c>
      <c r="BH443" s="173" t="s">
        <v>1036</v>
      </c>
      <c r="BI443" s="173" t="s">
        <v>210</v>
      </c>
      <c r="BJ443" s="157"/>
      <c r="BK443" s="157"/>
      <c r="BL443" s="157"/>
      <c r="BM443" s="157"/>
      <c r="BN443" s="157"/>
      <c r="BO443" s="157"/>
      <c r="BP443" s="157"/>
      <c r="BQ443" s="157"/>
      <c r="BR443" s="157"/>
      <c r="BS443" s="157"/>
      <c r="BT443" s="157"/>
      <c r="BU443" s="157"/>
      <c r="BV443" s="157"/>
      <c r="BW443" s="157"/>
      <c r="BX443" s="157"/>
      <c r="BY443" s="157"/>
      <c r="BZ443" s="157"/>
      <c r="CA443" s="157"/>
      <c r="CB443" s="157"/>
      <c r="CC443" s="157"/>
      <c r="CD443" s="157"/>
      <c r="CE443" s="157"/>
      <c r="CF443" s="157"/>
      <c r="CG443" s="157"/>
      <c r="CH443" s="157"/>
      <c r="CI443" s="157"/>
      <c r="CJ443" s="157"/>
      <c r="CK443" s="157"/>
      <c r="CL443" s="157"/>
      <c r="CM443" s="157"/>
      <c r="CN443" s="157"/>
      <c r="CO443" s="157"/>
      <c r="CP443" s="157"/>
      <c r="CQ443" s="157"/>
      <c r="CR443" s="157"/>
      <c r="CS443" s="157"/>
      <c r="CT443" s="157"/>
      <c r="CU443" s="157"/>
      <c r="CV443" s="157"/>
      <c r="CW443" s="157"/>
      <c r="CX443" s="157"/>
      <c r="CY443" s="157"/>
      <c r="CZ443" s="157"/>
      <c r="DA443" s="157"/>
      <c r="DB443" s="157"/>
      <c r="DC443" s="157"/>
      <c r="DD443" s="157"/>
      <c r="DE443" s="157"/>
      <c r="DF443" s="157"/>
      <c r="DG443" s="157"/>
      <c r="DH443" s="157"/>
    </row>
    <row r="444" spans="1:112" ht="25.5" x14ac:dyDescent="0.25">
      <c r="A444" s="157"/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73" t="s">
        <v>1933</v>
      </c>
      <c r="BF444" s="173" t="s">
        <v>868</v>
      </c>
      <c r="BG444" s="173" t="s">
        <v>1976</v>
      </c>
      <c r="BH444" s="173" t="s">
        <v>1036</v>
      </c>
      <c r="BI444" s="173" t="s">
        <v>210</v>
      </c>
      <c r="BJ444" s="157"/>
      <c r="BK444" s="157"/>
      <c r="BL444" s="157"/>
      <c r="BM444" s="157"/>
      <c r="BN444" s="157"/>
      <c r="BO444" s="157"/>
      <c r="BP444" s="157"/>
      <c r="BQ444" s="157"/>
      <c r="BR444" s="157"/>
      <c r="BS444" s="157"/>
      <c r="BT444" s="157"/>
      <c r="BU444" s="157"/>
      <c r="BV444" s="157"/>
      <c r="BW444" s="157"/>
      <c r="BX444" s="157"/>
      <c r="BY444" s="157"/>
      <c r="BZ444" s="157"/>
      <c r="CA444" s="157"/>
      <c r="CB444" s="157"/>
      <c r="CC444" s="157"/>
      <c r="CD444" s="157"/>
      <c r="CE444" s="157"/>
      <c r="CF444" s="157"/>
      <c r="CG444" s="157"/>
      <c r="CH444" s="157"/>
      <c r="CI444" s="157"/>
      <c r="CJ444" s="157"/>
      <c r="CK444" s="157"/>
      <c r="CL444" s="157"/>
      <c r="CM444" s="157"/>
      <c r="CN444" s="157"/>
      <c r="CO444" s="157"/>
      <c r="CP444" s="157"/>
      <c r="CQ444" s="157"/>
      <c r="CR444" s="157"/>
      <c r="CS444" s="157"/>
      <c r="CT444" s="157"/>
      <c r="CU444" s="157"/>
      <c r="CV444" s="157"/>
      <c r="CW444" s="157"/>
      <c r="CX444" s="157"/>
      <c r="CY444" s="157"/>
      <c r="CZ444" s="157"/>
      <c r="DA444" s="157"/>
      <c r="DB444" s="157"/>
      <c r="DC444" s="157"/>
      <c r="DD444" s="157"/>
      <c r="DE444" s="157"/>
      <c r="DF444" s="157"/>
      <c r="DG444" s="157"/>
      <c r="DH444" s="157"/>
    </row>
    <row r="445" spans="1:112" x14ac:dyDescent="0.25">
      <c r="A445" s="157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73" t="s">
        <v>1908</v>
      </c>
      <c r="BF445" s="173" t="s">
        <v>868</v>
      </c>
      <c r="BG445" s="173" t="s">
        <v>1977</v>
      </c>
      <c r="BH445" s="173" t="s">
        <v>1036</v>
      </c>
      <c r="BI445" s="173" t="s">
        <v>210</v>
      </c>
      <c r="BJ445" s="157"/>
      <c r="BK445" s="157"/>
      <c r="BL445" s="157"/>
      <c r="BM445" s="157"/>
      <c r="BN445" s="157"/>
      <c r="BO445" s="157"/>
      <c r="BP445" s="157"/>
      <c r="BQ445" s="157"/>
      <c r="BR445" s="157"/>
      <c r="BS445" s="157"/>
      <c r="BT445" s="157"/>
      <c r="BU445" s="157"/>
      <c r="BV445" s="157"/>
      <c r="BW445" s="157"/>
      <c r="BX445" s="157"/>
      <c r="BY445" s="157"/>
      <c r="BZ445" s="157"/>
      <c r="CA445" s="157"/>
      <c r="CB445" s="157"/>
      <c r="CC445" s="157"/>
      <c r="CD445" s="157"/>
      <c r="CE445" s="157"/>
      <c r="CF445" s="157"/>
      <c r="CG445" s="157"/>
      <c r="CH445" s="157"/>
      <c r="CI445" s="157"/>
      <c r="CJ445" s="157"/>
      <c r="CK445" s="157"/>
      <c r="CL445" s="157"/>
      <c r="CM445" s="157"/>
      <c r="CN445" s="157"/>
      <c r="CO445" s="157"/>
      <c r="CP445" s="157"/>
      <c r="CQ445" s="157"/>
      <c r="CR445" s="157"/>
      <c r="CS445" s="157"/>
      <c r="CT445" s="157"/>
      <c r="CU445" s="157"/>
      <c r="CV445" s="157"/>
      <c r="CW445" s="157"/>
      <c r="CX445" s="157"/>
      <c r="CY445" s="157"/>
      <c r="CZ445" s="157"/>
      <c r="DA445" s="157"/>
      <c r="DB445" s="157"/>
      <c r="DC445" s="157"/>
      <c r="DD445" s="157"/>
      <c r="DE445" s="157"/>
      <c r="DF445" s="157"/>
      <c r="DG445" s="157"/>
      <c r="DH445" s="157"/>
    </row>
    <row r="446" spans="1:112" x14ac:dyDescent="0.25">
      <c r="A446" s="157"/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73" t="s">
        <v>1978</v>
      </c>
      <c r="BF446" s="173" t="s">
        <v>868</v>
      </c>
      <c r="BG446" s="173" t="s">
        <v>1979</v>
      </c>
      <c r="BH446" s="173" t="s">
        <v>1036</v>
      </c>
      <c r="BI446" s="173" t="s">
        <v>210</v>
      </c>
      <c r="BJ446" s="157"/>
      <c r="BK446" s="157"/>
      <c r="BL446" s="157"/>
      <c r="BM446" s="157"/>
      <c r="BN446" s="157"/>
      <c r="BO446" s="157"/>
      <c r="BP446" s="157"/>
      <c r="BQ446" s="157"/>
      <c r="BR446" s="157"/>
      <c r="BS446" s="157"/>
      <c r="BT446" s="157"/>
      <c r="BU446" s="157"/>
      <c r="BV446" s="157"/>
      <c r="BW446" s="157"/>
      <c r="BX446" s="157"/>
      <c r="BY446" s="157"/>
      <c r="BZ446" s="157"/>
      <c r="CA446" s="157"/>
      <c r="CB446" s="157"/>
      <c r="CC446" s="157"/>
      <c r="CD446" s="157"/>
      <c r="CE446" s="157"/>
      <c r="CF446" s="157"/>
      <c r="CG446" s="157"/>
      <c r="CH446" s="157"/>
      <c r="CI446" s="157"/>
      <c r="CJ446" s="157"/>
      <c r="CK446" s="157"/>
      <c r="CL446" s="157"/>
      <c r="CM446" s="157"/>
      <c r="CN446" s="157"/>
      <c r="CO446" s="157"/>
      <c r="CP446" s="157"/>
      <c r="CQ446" s="157"/>
      <c r="CR446" s="157"/>
      <c r="CS446" s="157"/>
      <c r="CT446" s="157"/>
      <c r="CU446" s="157"/>
      <c r="CV446" s="157"/>
      <c r="CW446" s="157"/>
      <c r="CX446" s="157"/>
      <c r="CY446" s="157"/>
      <c r="CZ446" s="157"/>
      <c r="DA446" s="157"/>
      <c r="DB446" s="157"/>
      <c r="DC446" s="157"/>
      <c r="DD446" s="157"/>
      <c r="DE446" s="157"/>
      <c r="DF446" s="157"/>
      <c r="DG446" s="157"/>
      <c r="DH446" s="157"/>
    </row>
    <row r="447" spans="1:112" x14ac:dyDescent="0.25">
      <c r="A447" s="157"/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73" t="s">
        <v>1911</v>
      </c>
      <c r="BF447" s="173" t="s">
        <v>868</v>
      </c>
      <c r="BG447" s="173" t="s">
        <v>1980</v>
      </c>
      <c r="BH447" s="173" t="s">
        <v>1036</v>
      </c>
      <c r="BI447" s="173" t="s">
        <v>210</v>
      </c>
      <c r="BJ447" s="157"/>
      <c r="BK447" s="157"/>
      <c r="BL447" s="157"/>
      <c r="BM447" s="157"/>
      <c r="BN447" s="157"/>
      <c r="BO447" s="157"/>
      <c r="BP447" s="157"/>
      <c r="BQ447" s="157"/>
      <c r="BR447" s="157"/>
      <c r="BS447" s="157"/>
      <c r="BT447" s="157"/>
      <c r="BU447" s="157"/>
      <c r="BV447" s="157"/>
      <c r="BW447" s="157"/>
      <c r="BX447" s="157"/>
      <c r="BY447" s="157"/>
      <c r="BZ447" s="157"/>
      <c r="CA447" s="157"/>
      <c r="CB447" s="157"/>
      <c r="CC447" s="157"/>
      <c r="CD447" s="157"/>
      <c r="CE447" s="157"/>
      <c r="CF447" s="157"/>
      <c r="CG447" s="157"/>
      <c r="CH447" s="157"/>
      <c r="CI447" s="157"/>
      <c r="CJ447" s="157"/>
      <c r="CK447" s="157"/>
      <c r="CL447" s="157"/>
      <c r="CM447" s="157"/>
      <c r="CN447" s="157"/>
      <c r="CO447" s="157"/>
      <c r="CP447" s="157"/>
      <c r="CQ447" s="157"/>
      <c r="CR447" s="157"/>
      <c r="CS447" s="157"/>
      <c r="CT447" s="157"/>
      <c r="CU447" s="157"/>
      <c r="CV447" s="157"/>
      <c r="CW447" s="157"/>
      <c r="CX447" s="157"/>
      <c r="CY447" s="157"/>
      <c r="CZ447" s="157"/>
      <c r="DA447" s="157"/>
      <c r="DB447" s="157"/>
      <c r="DC447" s="157"/>
      <c r="DD447" s="157"/>
      <c r="DE447" s="157"/>
      <c r="DF447" s="157"/>
      <c r="DG447" s="157"/>
      <c r="DH447" s="157"/>
    </row>
    <row r="448" spans="1:112" ht="25.5" x14ac:dyDescent="0.25">
      <c r="A448" s="157"/>
      <c r="B448" s="157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  <c r="AA448" s="157"/>
      <c r="AB448" s="157"/>
      <c r="AC448" s="157"/>
      <c r="AD448" s="157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157"/>
      <c r="AZ448" s="157"/>
      <c r="BA448" s="157"/>
      <c r="BB448" s="157"/>
      <c r="BC448" s="157"/>
      <c r="BD448" s="157"/>
      <c r="BE448" s="173" t="s">
        <v>1936</v>
      </c>
      <c r="BF448" s="173" t="s">
        <v>868</v>
      </c>
      <c r="BG448" s="173" t="s">
        <v>1981</v>
      </c>
      <c r="BH448" s="173" t="s">
        <v>1036</v>
      </c>
      <c r="BI448" s="173" t="s">
        <v>210</v>
      </c>
      <c r="BJ448" s="157"/>
      <c r="BK448" s="157"/>
      <c r="BL448" s="157"/>
      <c r="BM448" s="157"/>
      <c r="BN448" s="157"/>
      <c r="BO448" s="157"/>
      <c r="BP448" s="157"/>
      <c r="BQ448" s="157"/>
      <c r="BR448" s="157"/>
      <c r="BS448" s="157"/>
      <c r="BT448" s="157"/>
      <c r="BU448" s="157"/>
      <c r="BV448" s="157"/>
      <c r="BW448" s="157"/>
      <c r="BX448" s="157"/>
      <c r="BY448" s="157"/>
      <c r="BZ448" s="157"/>
      <c r="CA448" s="157"/>
      <c r="CB448" s="157"/>
      <c r="CC448" s="157"/>
      <c r="CD448" s="157"/>
      <c r="CE448" s="157"/>
      <c r="CF448" s="157"/>
      <c r="CG448" s="157"/>
      <c r="CH448" s="157"/>
      <c r="CI448" s="157"/>
      <c r="CJ448" s="157"/>
      <c r="CK448" s="157"/>
      <c r="CL448" s="157"/>
      <c r="CM448" s="157"/>
      <c r="CN448" s="157"/>
      <c r="CO448" s="157"/>
      <c r="CP448" s="157"/>
      <c r="CQ448" s="157"/>
      <c r="CR448" s="157"/>
      <c r="CS448" s="157"/>
      <c r="CT448" s="157"/>
      <c r="CU448" s="157"/>
      <c r="CV448" s="157"/>
      <c r="CW448" s="157"/>
      <c r="CX448" s="157"/>
      <c r="CY448" s="157"/>
      <c r="CZ448" s="157"/>
      <c r="DA448" s="157"/>
      <c r="DB448" s="157"/>
      <c r="DC448" s="157"/>
      <c r="DD448" s="157"/>
      <c r="DE448" s="157"/>
      <c r="DF448" s="157"/>
      <c r="DG448" s="157"/>
      <c r="DH448" s="157"/>
    </row>
    <row r="449" spans="1:112" x14ac:dyDescent="0.25">
      <c r="A449" s="157"/>
      <c r="B449" s="157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157"/>
      <c r="AZ449" s="157"/>
      <c r="BA449" s="157"/>
      <c r="BB449" s="157"/>
      <c r="BC449" s="157"/>
      <c r="BD449" s="157"/>
      <c r="BE449" s="173" t="s">
        <v>1917</v>
      </c>
      <c r="BF449" s="173" t="s">
        <v>868</v>
      </c>
      <c r="BG449" s="173" t="s">
        <v>1982</v>
      </c>
      <c r="BH449" s="173" t="s">
        <v>1036</v>
      </c>
      <c r="BI449" s="173" t="s">
        <v>210</v>
      </c>
      <c r="BJ449" s="157"/>
      <c r="BK449" s="157"/>
      <c r="BL449" s="157"/>
      <c r="BM449" s="157"/>
      <c r="BN449" s="157"/>
      <c r="BO449" s="157"/>
      <c r="BP449" s="157"/>
      <c r="BQ449" s="157"/>
      <c r="BR449" s="157"/>
      <c r="BS449" s="157"/>
      <c r="BT449" s="157"/>
      <c r="BU449" s="157"/>
      <c r="BV449" s="157"/>
      <c r="BW449" s="157"/>
      <c r="BX449" s="157"/>
      <c r="BY449" s="157"/>
      <c r="BZ449" s="157"/>
      <c r="CA449" s="157"/>
      <c r="CB449" s="157"/>
      <c r="CC449" s="157"/>
      <c r="CD449" s="157"/>
      <c r="CE449" s="157"/>
      <c r="CF449" s="157"/>
      <c r="CG449" s="157"/>
      <c r="CH449" s="157"/>
      <c r="CI449" s="157"/>
      <c r="CJ449" s="157"/>
      <c r="CK449" s="157"/>
      <c r="CL449" s="157"/>
      <c r="CM449" s="157"/>
      <c r="CN449" s="157"/>
      <c r="CO449" s="157"/>
      <c r="CP449" s="157"/>
      <c r="CQ449" s="157"/>
      <c r="CR449" s="157"/>
      <c r="CS449" s="157"/>
      <c r="CT449" s="157"/>
      <c r="CU449" s="157"/>
      <c r="CV449" s="157"/>
      <c r="CW449" s="157"/>
      <c r="CX449" s="157"/>
      <c r="CY449" s="157"/>
      <c r="CZ449" s="157"/>
      <c r="DA449" s="157"/>
      <c r="DB449" s="157"/>
      <c r="DC449" s="157"/>
      <c r="DD449" s="157"/>
      <c r="DE449" s="157"/>
      <c r="DF449" s="157"/>
      <c r="DG449" s="157"/>
      <c r="DH449" s="157"/>
    </row>
    <row r="450" spans="1:112" x14ac:dyDescent="0.25">
      <c r="A450" s="157"/>
      <c r="B450" s="157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  <c r="AA450" s="157"/>
      <c r="AB450" s="157"/>
      <c r="AC450" s="157"/>
      <c r="AD450" s="157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157"/>
      <c r="AZ450" s="157"/>
      <c r="BA450" s="157"/>
      <c r="BB450" s="157"/>
      <c r="BC450" s="157"/>
      <c r="BD450" s="157"/>
      <c r="BE450" s="173" t="s">
        <v>1983</v>
      </c>
      <c r="BF450" s="173" t="s">
        <v>868</v>
      </c>
      <c r="BG450" s="173" t="s">
        <v>1984</v>
      </c>
      <c r="BH450" s="173" t="s">
        <v>1036</v>
      </c>
      <c r="BI450" s="173" t="s">
        <v>210</v>
      </c>
      <c r="BJ450" s="157"/>
      <c r="BK450" s="157"/>
      <c r="BL450" s="157"/>
      <c r="BM450" s="157"/>
      <c r="BN450" s="157"/>
      <c r="BO450" s="157"/>
      <c r="BP450" s="157"/>
      <c r="BQ450" s="157"/>
      <c r="BR450" s="157"/>
      <c r="BS450" s="157"/>
      <c r="BT450" s="157"/>
      <c r="BU450" s="157"/>
      <c r="BV450" s="157"/>
      <c r="BW450" s="157"/>
      <c r="BX450" s="157"/>
      <c r="BY450" s="157"/>
      <c r="BZ450" s="157"/>
      <c r="CA450" s="157"/>
      <c r="CB450" s="157"/>
      <c r="CC450" s="157"/>
      <c r="CD450" s="157"/>
      <c r="CE450" s="157"/>
      <c r="CF450" s="157"/>
      <c r="CG450" s="157"/>
      <c r="CH450" s="157"/>
      <c r="CI450" s="157"/>
      <c r="CJ450" s="157"/>
      <c r="CK450" s="157"/>
      <c r="CL450" s="157"/>
      <c r="CM450" s="157"/>
      <c r="CN450" s="157"/>
      <c r="CO450" s="157"/>
      <c r="CP450" s="157"/>
      <c r="CQ450" s="157"/>
      <c r="CR450" s="157"/>
      <c r="CS450" s="157"/>
      <c r="CT450" s="157"/>
      <c r="CU450" s="157"/>
      <c r="CV450" s="157"/>
      <c r="CW450" s="157"/>
      <c r="CX450" s="157"/>
      <c r="CY450" s="157"/>
      <c r="CZ450" s="157"/>
      <c r="DA450" s="157"/>
      <c r="DB450" s="157"/>
      <c r="DC450" s="157"/>
      <c r="DD450" s="157"/>
      <c r="DE450" s="157"/>
      <c r="DF450" s="157"/>
      <c r="DG450" s="157"/>
      <c r="DH450" s="157"/>
    </row>
    <row r="451" spans="1:112" x14ac:dyDescent="0.25">
      <c r="A451" s="157"/>
      <c r="B451" s="157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  <c r="AA451" s="157"/>
      <c r="AB451" s="157"/>
      <c r="AC451" s="157"/>
      <c r="AD451" s="157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157"/>
      <c r="AZ451" s="157"/>
      <c r="BA451" s="157"/>
      <c r="BB451" s="157"/>
      <c r="BC451" s="157"/>
      <c r="BD451" s="157"/>
      <c r="BE451" s="173" t="s">
        <v>1914</v>
      </c>
      <c r="BF451" s="173" t="s">
        <v>868</v>
      </c>
      <c r="BG451" s="173" t="s">
        <v>1985</v>
      </c>
      <c r="BH451" s="173" t="s">
        <v>1036</v>
      </c>
      <c r="BI451" s="173" t="s">
        <v>210</v>
      </c>
      <c r="BJ451" s="157"/>
      <c r="BK451" s="157"/>
      <c r="BL451" s="157"/>
      <c r="BM451" s="157"/>
      <c r="BN451" s="157"/>
      <c r="BO451" s="157"/>
      <c r="BP451" s="157"/>
      <c r="BQ451" s="157"/>
      <c r="BR451" s="157"/>
      <c r="BS451" s="157"/>
      <c r="BT451" s="157"/>
      <c r="BU451" s="157"/>
      <c r="BV451" s="157"/>
      <c r="BW451" s="157"/>
      <c r="BX451" s="157"/>
      <c r="BY451" s="157"/>
      <c r="BZ451" s="157"/>
      <c r="CA451" s="157"/>
      <c r="CB451" s="157"/>
      <c r="CC451" s="157"/>
      <c r="CD451" s="157"/>
      <c r="CE451" s="157"/>
      <c r="CF451" s="157"/>
      <c r="CG451" s="157"/>
      <c r="CH451" s="157"/>
      <c r="CI451" s="157"/>
      <c r="CJ451" s="157"/>
      <c r="CK451" s="157"/>
      <c r="CL451" s="157"/>
      <c r="CM451" s="157"/>
      <c r="CN451" s="157"/>
      <c r="CO451" s="157"/>
      <c r="CP451" s="157"/>
      <c r="CQ451" s="157"/>
      <c r="CR451" s="157"/>
      <c r="CS451" s="157"/>
      <c r="CT451" s="157"/>
      <c r="CU451" s="157"/>
      <c r="CV451" s="157"/>
      <c r="CW451" s="157"/>
      <c r="CX451" s="157"/>
      <c r="CY451" s="157"/>
      <c r="CZ451" s="157"/>
      <c r="DA451" s="157"/>
      <c r="DB451" s="157"/>
      <c r="DC451" s="157"/>
      <c r="DD451" s="157"/>
      <c r="DE451" s="157"/>
      <c r="DF451" s="157"/>
      <c r="DG451" s="157"/>
      <c r="DH451" s="157"/>
    </row>
    <row r="452" spans="1:112" x14ac:dyDescent="0.25">
      <c r="A452" s="157"/>
      <c r="B452" s="157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157"/>
      <c r="AZ452" s="157"/>
      <c r="BA452" s="157"/>
      <c r="BB452" s="157"/>
      <c r="BC452" s="157"/>
      <c r="BD452" s="157"/>
      <c r="BE452" s="173" t="s">
        <v>1892</v>
      </c>
      <c r="BF452" s="173" t="s">
        <v>868</v>
      </c>
      <c r="BG452" s="173" t="s">
        <v>1986</v>
      </c>
      <c r="BH452" s="173" t="s">
        <v>1036</v>
      </c>
      <c r="BI452" s="173" t="s">
        <v>210</v>
      </c>
      <c r="BJ452" s="157"/>
      <c r="BK452" s="157"/>
      <c r="BL452" s="157"/>
      <c r="BM452" s="157"/>
      <c r="BN452" s="157"/>
      <c r="BO452" s="157"/>
      <c r="BP452" s="157"/>
      <c r="BQ452" s="157"/>
      <c r="BR452" s="157"/>
      <c r="BS452" s="157"/>
      <c r="BT452" s="157"/>
      <c r="BU452" s="157"/>
      <c r="BV452" s="157"/>
      <c r="BW452" s="157"/>
      <c r="BX452" s="157"/>
      <c r="BY452" s="157"/>
      <c r="BZ452" s="157"/>
      <c r="CA452" s="157"/>
      <c r="CB452" s="157"/>
      <c r="CC452" s="157"/>
      <c r="CD452" s="157"/>
      <c r="CE452" s="157"/>
      <c r="CF452" s="157"/>
      <c r="CG452" s="157"/>
      <c r="CH452" s="157"/>
      <c r="CI452" s="157"/>
      <c r="CJ452" s="157"/>
      <c r="CK452" s="157"/>
      <c r="CL452" s="157"/>
      <c r="CM452" s="157"/>
      <c r="CN452" s="157"/>
      <c r="CO452" s="157"/>
      <c r="CP452" s="157"/>
      <c r="CQ452" s="157"/>
      <c r="CR452" s="157"/>
      <c r="CS452" s="157"/>
      <c r="CT452" s="157"/>
      <c r="CU452" s="157"/>
      <c r="CV452" s="157"/>
      <c r="CW452" s="157"/>
      <c r="CX452" s="157"/>
      <c r="CY452" s="157"/>
      <c r="CZ452" s="157"/>
      <c r="DA452" s="157"/>
      <c r="DB452" s="157"/>
      <c r="DC452" s="157"/>
      <c r="DD452" s="157"/>
      <c r="DE452" s="157"/>
      <c r="DF452" s="157"/>
      <c r="DG452" s="157"/>
      <c r="DH452" s="157"/>
    </row>
    <row r="453" spans="1:112" x14ac:dyDescent="0.25">
      <c r="A453" s="157"/>
      <c r="B453" s="157"/>
      <c r="C453" s="157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  <c r="AA453" s="157"/>
      <c r="AB453" s="157"/>
      <c r="AC453" s="157"/>
      <c r="AD453" s="157"/>
      <c r="AE453" s="157"/>
      <c r="AF453" s="157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  <c r="AS453" s="157"/>
      <c r="AT453" s="157"/>
      <c r="AU453" s="157"/>
      <c r="AV453" s="157"/>
      <c r="AW453" s="157"/>
      <c r="AX453" s="157"/>
      <c r="AY453" s="157"/>
      <c r="AZ453" s="157"/>
      <c r="BA453" s="157"/>
      <c r="BB453" s="157"/>
      <c r="BC453" s="157"/>
      <c r="BD453" s="157"/>
      <c r="BE453" s="173" t="s">
        <v>1987</v>
      </c>
      <c r="BF453" s="173" t="s">
        <v>868</v>
      </c>
      <c r="BG453" s="173" t="s">
        <v>1988</v>
      </c>
      <c r="BH453" s="173" t="s">
        <v>928</v>
      </c>
      <c r="BI453" s="173" t="s">
        <v>210</v>
      </c>
      <c r="BJ453" s="157"/>
      <c r="BK453" s="157"/>
      <c r="BL453" s="157"/>
      <c r="BM453" s="157"/>
      <c r="BN453" s="157"/>
      <c r="BO453" s="157"/>
      <c r="BP453" s="157"/>
      <c r="BQ453" s="157"/>
      <c r="BR453" s="157"/>
      <c r="BS453" s="157"/>
      <c r="BT453" s="157"/>
      <c r="BU453" s="157"/>
      <c r="BV453" s="157"/>
      <c r="BW453" s="157"/>
      <c r="BX453" s="157"/>
      <c r="BY453" s="157"/>
      <c r="BZ453" s="157"/>
      <c r="CA453" s="157"/>
      <c r="CB453" s="157"/>
      <c r="CC453" s="157"/>
      <c r="CD453" s="157"/>
      <c r="CE453" s="157"/>
      <c r="CF453" s="157"/>
      <c r="CG453" s="157"/>
      <c r="CH453" s="157"/>
      <c r="CI453" s="157"/>
      <c r="CJ453" s="157"/>
      <c r="CK453" s="157"/>
      <c r="CL453" s="157"/>
      <c r="CM453" s="157"/>
      <c r="CN453" s="157"/>
      <c r="CO453" s="157"/>
      <c r="CP453" s="157"/>
      <c r="CQ453" s="157"/>
      <c r="CR453" s="157"/>
      <c r="CS453" s="157"/>
      <c r="CT453" s="157"/>
      <c r="CU453" s="157"/>
      <c r="CV453" s="157"/>
      <c r="CW453" s="157"/>
      <c r="CX453" s="157"/>
      <c r="CY453" s="157"/>
      <c r="CZ453" s="157"/>
      <c r="DA453" s="157"/>
      <c r="DB453" s="157"/>
      <c r="DC453" s="157"/>
      <c r="DD453" s="157"/>
      <c r="DE453" s="157"/>
      <c r="DF453" s="157"/>
      <c r="DG453" s="157"/>
      <c r="DH453" s="157"/>
    </row>
    <row r="454" spans="1:112" x14ac:dyDescent="0.25">
      <c r="A454" s="157"/>
      <c r="B454" s="157"/>
      <c r="C454" s="157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  <c r="AA454" s="157"/>
      <c r="AB454" s="157"/>
      <c r="AC454" s="157"/>
      <c r="AD454" s="157"/>
      <c r="AE454" s="157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  <c r="AT454" s="157"/>
      <c r="AU454" s="157"/>
      <c r="AV454" s="157"/>
      <c r="AW454" s="157"/>
      <c r="AX454" s="157"/>
      <c r="AY454" s="157"/>
      <c r="AZ454" s="157"/>
      <c r="BA454" s="157"/>
      <c r="BB454" s="157"/>
      <c r="BC454" s="157"/>
      <c r="BD454" s="157"/>
      <c r="BE454" s="173" t="s">
        <v>1989</v>
      </c>
      <c r="BF454" s="173" t="s">
        <v>868</v>
      </c>
      <c r="BG454" s="173" t="s">
        <v>1990</v>
      </c>
      <c r="BH454" s="173" t="s">
        <v>928</v>
      </c>
      <c r="BI454" s="173" t="s">
        <v>210</v>
      </c>
      <c r="BJ454" s="157"/>
      <c r="BK454" s="157"/>
      <c r="BL454" s="157"/>
      <c r="BM454" s="157"/>
      <c r="BN454" s="157"/>
      <c r="BO454" s="157"/>
      <c r="BP454" s="157"/>
      <c r="BQ454" s="157"/>
      <c r="BR454" s="157"/>
      <c r="BS454" s="157"/>
      <c r="BT454" s="157"/>
      <c r="BU454" s="157"/>
      <c r="BV454" s="157"/>
      <c r="BW454" s="157"/>
      <c r="BX454" s="157"/>
      <c r="BY454" s="157"/>
      <c r="BZ454" s="157"/>
      <c r="CA454" s="157"/>
      <c r="CB454" s="157"/>
      <c r="CC454" s="157"/>
      <c r="CD454" s="157"/>
      <c r="CE454" s="157"/>
      <c r="CF454" s="157"/>
      <c r="CG454" s="157"/>
      <c r="CH454" s="157"/>
      <c r="CI454" s="157"/>
      <c r="CJ454" s="157"/>
      <c r="CK454" s="157"/>
      <c r="CL454" s="157"/>
      <c r="CM454" s="157"/>
      <c r="CN454" s="157"/>
      <c r="CO454" s="157"/>
      <c r="CP454" s="157"/>
      <c r="CQ454" s="157"/>
      <c r="CR454" s="157"/>
      <c r="CS454" s="157"/>
      <c r="CT454" s="157"/>
      <c r="CU454" s="157"/>
      <c r="CV454" s="157"/>
      <c r="CW454" s="157"/>
      <c r="CX454" s="157"/>
      <c r="CY454" s="157"/>
      <c r="CZ454" s="157"/>
      <c r="DA454" s="157"/>
      <c r="DB454" s="157"/>
      <c r="DC454" s="157"/>
      <c r="DD454" s="157"/>
      <c r="DE454" s="157"/>
      <c r="DF454" s="157"/>
      <c r="DG454" s="157"/>
      <c r="DH454" s="157"/>
    </row>
    <row r="455" spans="1:112" x14ac:dyDescent="0.25">
      <c r="A455" s="157"/>
      <c r="B455" s="157"/>
      <c r="C455" s="157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  <c r="AA455" s="157"/>
      <c r="AB455" s="157"/>
      <c r="AC455" s="157"/>
      <c r="AD455" s="157"/>
      <c r="AE455" s="157"/>
      <c r="AF455" s="157"/>
      <c r="AG455" s="157"/>
      <c r="AH455" s="157"/>
      <c r="AI455" s="157"/>
      <c r="AJ455" s="157"/>
      <c r="AK455" s="157"/>
      <c r="AL455" s="157"/>
      <c r="AM455" s="157"/>
      <c r="AN455" s="157"/>
      <c r="AO455" s="157"/>
      <c r="AP455" s="157"/>
      <c r="AQ455" s="157"/>
      <c r="AR455" s="157"/>
      <c r="AS455" s="157"/>
      <c r="AT455" s="157"/>
      <c r="AU455" s="157"/>
      <c r="AV455" s="157"/>
      <c r="AW455" s="157"/>
      <c r="AX455" s="157"/>
      <c r="AY455" s="157"/>
      <c r="AZ455" s="157"/>
      <c r="BA455" s="157"/>
      <c r="BB455" s="157"/>
      <c r="BC455" s="157"/>
      <c r="BD455" s="157"/>
      <c r="BE455" s="173" t="s">
        <v>1991</v>
      </c>
      <c r="BF455" s="173" t="s">
        <v>868</v>
      </c>
      <c r="BG455" s="173" t="s">
        <v>1992</v>
      </c>
      <c r="BH455" s="173" t="s">
        <v>928</v>
      </c>
      <c r="BI455" s="173" t="s">
        <v>210</v>
      </c>
      <c r="BJ455" s="157"/>
      <c r="BK455" s="157"/>
      <c r="BL455" s="157"/>
      <c r="BM455" s="157"/>
      <c r="BN455" s="157"/>
      <c r="BO455" s="157"/>
      <c r="BP455" s="157"/>
      <c r="BQ455" s="157"/>
      <c r="BR455" s="157"/>
      <c r="BS455" s="157"/>
      <c r="BT455" s="157"/>
      <c r="BU455" s="157"/>
      <c r="BV455" s="157"/>
      <c r="BW455" s="157"/>
      <c r="BX455" s="157"/>
      <c r="BY455" s="157"/>
      <c r="BZ455" s="157"/>
      <c r="CA455" s="157"/>
      <c r="CB455" s="157"/>
      <c r="CC455" s="157"/>
      <c r="CD455" s="157"/>
      <c r="CE455" s="157"/>
      <c r="CF455" s="157"/>
      <c r="CG455" s="157"/>
      <c r="CH455" s="157"/>
      <c r="CI455" s="157"/>
      <c r="CJ455" s="157"/>
      <c r="CK455" s="157"/>
      <c r="CL455" s="157"/>
      <c r="CM455" s="157"/>
      <c r="CN455" s="157"/>
      <c r="CO455" s="157"/>
      <c r="CP455" s="157"/>
      <c r="CQ455" s="157"/>
      <c r="CR455" s="157"/>
      <c r="CS455" s="157"/>
      <c r="CT455" s="157"/>
      <c r="CU455" s="157"/>
      <c r="CV455" s="157"/>
      <c r="CW455" s="157"/>
      <c r="CX455" s="157"/>
      <c r="CY455" s="157"/>
      <c r="CZ455" s="157"/>
      <c r="DA455" s="157"/>
      <c r="DB455" s="157"/>
      <c r="DC455" s="157"/>
      <c r="DD455" s="157"/>
      <c r="DE455" s="157"/>
      <c r="DF455" s="157"/>
      <c r="DG455" s="157"/>
      <c r="DH455" s="157"/>
    </row>
    <row r="456" spans="1:112" x14ac:dyDescent="0.25">
      <c r="A456" s="157"/>
      <c r="B456" s="157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  <c r="AA456" s="157"/>
      <c r="AB456" s="157"/>
      <c r="AC456" s="157"/>
      <c r="AD456" s="157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  <c r="AT456" s="157"/>
      <c r="AU456" s="157"/>
      <c r="AV456" s="157"/>
      <c r="AW456" s="157"/>
      <c r="AX456" s="157"/>
      <c r="AY456" s="157"/>
      <c r="AZ456" s="157"/>
      <c r="BA456" s="157"/>
      <c r="BB456" s="157"/>
      <c r="BC456" s="157"/>
      <c r="BD456" s="157"/>
      <c r="BE456" s="173" t="s">
        <v>785</v>
      </c>
      <c r="BF456" s="173" t="s">
        <v>868</v>
      </c>
      <c r="BG456" s="173" t="s">
        <v>1993</v>
      </c>
      <c r="BH456" s="173" t="s">
        <v>928</v>
      </c>
      <c r="BI456" s="173" t="s">
        <v>210</v>
      </c>
      <c r="BJ456" s="157"/>
      <c r="BK456" s="157"/>
      <c r="BL456" s="157"/>
      <c r="BM456" s="157"/>
      <c r="BN456" s="157"/>
      <c r="BO456" s="157"/>
      <c r="BP456" s="157"/>
      <c r="BQ456" s="157"/>
      <c r="BR456" s="157"/>
      <c r="BS456" s="157"/>
      <c r="BT456" s="157"/>
      <c r="BU456" s="157"/>
      <c r="BV456" s="157"/>
      <c r="BW456" s="157"/>
      <c r="BX456" s="157"/>
      <c r="BY456" s="157"/>
      <c r="BZ456" s="157"/>
      <c r="CA456" s="157"/>
      <c r="CB456" s="157"/>
      <c r="CC456" s="157"/>
      <c r="CD456" s="157"/>
      <c r="CE456" s="157"/>
      <c r="CF456" s="157"/>
      <c r="CG456" s="157"/>
      <c r="CH456" s="157"/>
      <c r="CI456" s="157"/>
      <c r="CJ456" s="157"/>
      <c r="CK456" s="157"/>
      <c r="CL456" s="157"/>
      <c r="CM456" s="157"/>
      <c r="CN456" s="157"/>
      <c r="CO456" s="157"/>
      <c r="CP456" s="157"/>
      <c r="CQ456" s="157"/>
      <c r="CR456" s="157"/>
      <c r="CS456" s="157"/>
      <c r="CT456" s="157"/>
      <c r="CU456" s="157"/>
      <c r="CV456" s="157"/>
      <c r="CW456" s="157"/>
      <c r="CX456" s="157"/>
      <c r="CY456" s="157"/>
      <c r="CZ456" s="157"/>
      <c r="DA456" s="157"/>
      <c r="DB456" s="157"/>
      <c r="DC456" s="157"/>
      <c r="DD456" s="157"/>
      <c r="DE456" s="157"/>
      <c r="DF456" s="157"/>
      <c r="DG456" s="157"/>
      <c r="DH456" s="157"/>
    </row>
    <row r="457" spans="1:112" x14ac:dyDescent="0.25">
      <c r="A457" s="157"/>
      <c r="B457" s="157"/>
      <c r="C457" s="157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157"/>
      <c r="AZ457" s="157"/>
      <c r="BA457" s="157"/>
      <c r="BB457" s="157"/>
      <c r="BC457" s="157"/>
      <c r="BD457" s="157"/>
      <c r="BE457" s="173" t="s">
        <v>792</v>
      </c>
      <c r="BF457" s="173" t="s">
        <v>868</v>
      </c>
      <c r="BG457" s="173" t="s">
        <v>1994</v>
      </c>
      <c r="BH457" s="173" t="s">
        <v>928</v>
      </c>
      <c r="BI457" s="173" t="s">
        <v>210</v>
      </c>
      <c r="BJ457" s="157"/>
      <c r="BK457" s="157"/>
      <c r="BL457" s="157"/>
      <c r="BM457" s="157"/>
      <c r="BN457" s="157"/>
      <c r="BO457" s="157"/>
      <c r="BP457" s="157"/>
      <c r="BQ457" s="157"/>
      <c r="BR457" s="157"/>
      <c r="BS457" s="157"/>
      <c r="BT457" s="157"/>
      <c r="BU457" s="157"/>
      <c r="BV457" s="157"/>
      <c r="BW457" s="157"/>
      <c r="BX457" s="157"/>
      <c r="BY457" s="157"/>
      <c r="BZ457" s="157"/>
      <c r="CA457" s="157"/>
      <c r="CB457" s="157"/>
      <c r="CC457" s="157"/>
      <c r="CD457" s="157"/>
      <c r="CE457" s="157"/>
      <c r="CF457" s="157"/>
      <c r="CG457" s="157"/>
      <c r="CH457" s="157"/>
      <c r="CI457" s="157"/>
      <c r="CJ457" s="157"/>
      <c r="CK457" s="157"/>
      <c r="CL457" s="157"/>
      <c r="CM457" s="157"/>
      <c r="CN457" s="157"/>
      <c r="CO457" s="157"/>
      <c r="CP457" s="157"/>
      <c r="CQ457" s="157"/>
      <c r="CR457" s="157"/>
      <c r="CS457" s="157"/>
      <c r="CT457" s="157"/>
      <c r="CU457" s="157"/>
      <c r="CV457" s="157"/>
      <c r="CW457" s="157"/>
      <c r="CX457" s="157"/>
      <c r="CY457" s="157"/>
      <c r="CZ457" s="157"/>
      <c r="DA457" s="157"/>
      <c r="DB457" s="157"/>
      <c r="DC457" s="157"/>
      <c r="DD457" s="157"/>
      <c r="DE457" s="157"/>
      <c r="DF457" s="157"/>
      <c r="DG457" s="157"/>
      <c r="DH457" s="157"/>
    </row>
    <row r="458" spans="1:112" x14ac:dyDescent="0.25">
      <c r="A458" s="157"/>
      <c r="B458" s="157"/>
      <c r="C458" s="157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157"/>
      <c r="AZ458" s="157"/>
      <c r="BA458" s="157"/>
      <c r="BB458" s="157"/>
      <c r="BC458" s="157"/>
      <c r="BD458" s="157"/>
      <c r="BE458" s="173" t="s">
        <v>788</v>
      </c>
      <c r="BF458" s="173" t="s">
        <v>868</v>
      </c>
      <c r="BG458" s="173" t="s">
        <v>1995</v>
      </c>
      <c r="BH458" s="173" t="s">
        <v>928</v>
      </c>
      <c r="BI458" s="173" t="s">
        <v>210</v>
      </c>
      <c r="BJ458" s="157"/>
      <c r="BK458" s="157"/>
      <c r="BL458" s="157"/>
      <c r="BM458" s="157"/>
      <c r="BN458" s="157"/>
      <c r="BO458" s="157"/>
      <c r="BP458" s="157"/>
      <c r="BQ458" s="157"/>
      <c r="BR458" s="157"/>
      <c r="BS458" s="157"/>
      <c r="BT458" s="157"/>
      <c r="BU458" s="157"/>
      <c r="BV458" s="157"/>
      <c r="BW458" s="157"/>
      <c r="BX458" s="157"/>
      <c r="BY458" s="157"/>
      <c r="BZ458" s="157"/>
      <c r="CA458" s="157"/>
      <c r="CB458" s="157"/>
      <c r="CC458" s="157"/>
      <c r="CD458" s="157"/>
      <c r="CE458" s="157"/>
      <c r="CF458" s="157"/>
      <c r="CG458" s="157"/>
      <c r="CH458" s="157"/>
      <c r="CI458" s="157"/>
      <c r="CJ458" s="157"/>
      <c r="CK458" s="157"/>
      <c r="CL458" s="157"/>
      <c r="CM458" s="157"/>
      <c r="CN458" s="157"/>
      <c r="CO458" s="157"/>
      <c r="CP458" s="157"/>
      <c r="CQ458" s="157"/>
      <c r="CR458" s="157"/>
      <c r="CS458" s="157"/>
      <c r="CT458" s="157"/>
      <c r="CU458" s="157"/>
      <c r="CV458" s="157"/>
      <c r="CW458" s="157"/>
      <c r="CX458" s="157"/>
      <c r="CY458" s="157"/>
      <c r="CZ458" s="157"/>
      <c r="DA458" s="157"/>
      <c r="DB458" s="157"/>
      <c r="DC458" s="157"/>
      <c r="DD458" s="157"/>
      <c r="DE458" s="157"/>
      <c r="DF458" s="157"/>
      <c r="DG458" s="157"/>
      <c r="DH458" s="157"/>
    </row>
    <row r="459" spans="1:112" x14ac:dyDescent="0.25">
      <c r="A459" s="157"/>
      <c r="B459" s="157"/>
      <c r="C459" s="157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57"/>
      <c r="AY459" s="157"/>
      <c r="AZ459" s="157"/>
      <c r="BA459" s="157"/>
      <c r="BB459" s="157"/>
      <c r="BC459" s="157"/>
      <c r="BD459" s="157"/>
      <c r="BE459" s="173" t="s">
        <v>1996</v>
      </c>
      <c r="BF459" s="173" t="s">
        <v>868</v>
      </c>
      <c r="BG459" s="173" t="s">
        <v>1997</v>
      </c>
      <c r="BH459" s="173" t="s">
        <v>894</v>
      </c>
      <c r="BI459" s="173" t="s">
        <v>210</v>
      </c>
      <c r="BJ459" s="157"/>
      <c r="BK459" s="157"/>
      <c r="BL459" s="157"/>
      <c r="BM459" s="157"/>
      <c r="BN459" s="157"/>
      <c r="BO459" s="157"/>
      <c r="BP459" s="157"/>
      <c r="BQ459" s="157"/>
      <c r="BR459" s="157"/>
      <c r="BS459" s="157"/>
      <c r="BT459" s="157"/>
      <c r="BU459" s="157"/>
      <c r="BV459" s="157"/>
      <c r="BW459" s="157"/>
      <c r="BX459" s="157"/>
      <c r="BY459" s="157"/>
      <c r="BZ459" s="157"/>
      <c r="CA459" s="157"/>
      <c r="CB459" s="157"/>
      <c r="CC459" s="157"/>
      <c r="CD459" s="157"/>
      <c r="CE459" s="157"/>
      <c r="CF459" s="157"/>
      <c r="CG459" s="157"/>
      <c r="CH459" s="157"/>
      <c r="CI459" s="157"/>
      <c r="CJ459" s="157"/>
      <c r="CK459" s="157"/>
      <c r="CL459" s="157"/>
      <c r="CM459" s="157"/>
      <c r="CN459" s="157"/>
      <c r="CO459" s="157"/>
      <c r="CP459" s="157"/>
      <c r="CQ459" s="157"/>
      <c r="CR459" s="157"/>
      <c r="CS459" s="157"/>
      <c r="CT459" s="157"/>
      <c r="CU459" s="157"/>
      <c r="CV459" s="157"/>
      <c r="CW459" s="157"/>
      <c r="CX459" s="157"/>
      <c r="CY459" s="157"/>
      <c r="CZ459" s="157"/>
      <c r="DA459" s="157"/>
      <c r="DB459" s="157"/>
      <c r="DC459" s="157"/>
      <c r="DD459" s="157"/>
      <c r="DE459" s="157"/>
      <c r="DF459" s="157"/>
      <c r="DG459" s="157"/>
      <c r="DH459" s="157"/>
    </row>
    <row r="460" spans="1:112" x14ac:dyDescent="0.25">
      <c r="A460" s="157"/>
      <c r="B460" s="157"/>
      <c r="C460" s="157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157"/>
      <c r="AZ460" s="157"/>
      <c r="BA460" s="157"/>
      <c r="BB460" s="157"/>
      <c r="BC460" s="157"/>
      <c r="BD460" s="157"/>
      <c r="BE460" s="173" t="s">
        <v>1998</v>
      </c>
      <c r="BF460" s="173" t="s">
        <v>868</v>
      </c>
      <c r="BG460" s="173" t="s">
        <v>1999</v>
      </c>
      <c r="BH460" s="173" t="s">
        <v>894</v>
      </c>
      <c r="BI460" s="173" t="s">
        <v>210</v>
      </c>
      <c r="BJ460" s="157"/>
      <c r="BK460" s="157"/>
      <c r="BL460" s="157"/>
      <c r="BM460" s="157"/>
      <c r="BN460" s="157"/>
      <c r="BO460" s="157"/>
      <c r="BP460" s="157"/>
      <c r="BQ460" s="157"/>
      <c r="BR460" s="157"/>
      <c r="BS460" s="157"/>
      <c r="BT460" s="157"/>
      <c r="BU460" s="157"/>
      <c r="BV460" s="157"/>
      <c r="BW460" s="157"/>
      <c r="BX460" s="157"/>
      <c r="BY460" s="157"/>
      <c r="BZ460" s="157"/>
      <c r="CA460" s="157"/>
      <c r="CB460" s="157"/>
      <c r="CC460" s="157"/>
      <c r="CD460" s="157"/>
      <c r="CE460" s="157"/>
      <c r="CF460" s="157"/>
      <c r="CG460" s="157"/>
      <c r="CH460" s="157"/>
      <c r="CI460" s="157"/>
      <c r="CJ460" s="157"/>
      <c r="CK460" s="157"/>
      <c r="CL460" s="157"/>
      <c r="CM460" s="157"/>
      <c r="CN460" s="157"/>
      <c r="CO460" s="157"/>
      <c r="CP460" s="157"/>
      <c r="CQ460" s="157"/>
      <c r="CR460" s="157"/>
      <c r="CS460" s="157"/>
      <c r="CT460" s="157"/>
      <c r="CU460" s="157"/>
      <c r="CV460" s="157"/>
      <c r="CW460" s="157"/>
      <c r="CX460" s="157"/>
      <c r="CY460" s="157"/>
      <c r="CZ460" s="157"/>
      <c r="DA460" s="157"/>
      <c r="DB460" s="157"/>
      <c r="DC460" s="157"/>
      <c r="DD460" s="157"/>
      <c r="DE460" s="157"/>
      <c r="DF460" s="157"/>
      <c r="DG460" s="157"/>
      <c r="DH460" s="157"/>
    </row>
    <row r="461" spans="1:112" x14ac:dyDescent="0.25">
      <c r="A461" s="157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73" t="s">
        <v>2000</v>
      </c>
      <c r="BF461" s="173" t="s">
        <v>868</v>
      </c>
      <c r="BG461" s="173" t="s">
        <v>2001</v>
      </c>
      <c r="BH461" s="173" t="s">
        <v>894</v>
      </c>
      <c r="BI461" s="173" t="s">
        <v>210</v>
      </c>
      <c r="BJ461" s="157"/>
      <c r="BK461" s="157"/>
      <c r="BL461" s="157"/>
      <c r="BM461" s="157"/>
      <c r="BN461" s="157"/>
      <c r="BO461" s="157"/>
      <c r="BP461" s="157"/>
      <c r="BQ461" s="157"/>
      <c r="BR461" s="157"/>
      <c r="BS461" s="157"/>
      <c r="BT461" s="157"/>
      <c r="BU461" s="157"/>
      <c r="BV461" s="157"/>
      <c r="BW461" s="157"/>
      <c r="BX461" s="157"/>
      <c r="BY461" s="157"/>
      <c r="BZ461" s="157"/>
      <c r="CA461" s="157"/>
      <c r="CB461" s="157"/>
      <c r="CC461" s="157"/>
      <c r="CD461" s="157"/>
      <c r="CE461" s="157"/>
      <c r="CF461" s="157"/>
      <c r="CG461" s="157"/>
      <c r="CH461" s="157"/>
      <c r="CI461" s="157"/>
      <c r="CJ461" s="157"/>
      <c r="CK461" s="157"/>
      <c r="CL461" s="157"/>
      <c r="CM461" s="157"/>
      <c r="CN461" s="157"/>
      <c r="CO461" s="157"/>
      <c r="CP461" s="157"/>
      <c r="CQ461" s="157"/>
      <c r="CR461" s="157"/>
      <c r="CS461" s="157"/>
      <c r="CT461" s="157"/>
      <c r="CU461" s="157"/>
      <c r="CV461" s="157"/>
      <c r="CW461" s="157"/>
      <c r="CX461" s="157"/>
      <c r="CY461" s="157"/>
      <c r="CZ461" s="157"/>
      <c r="DA461" s="157"/>
      <c r="DB461" s="157"/>
      <c r="DC461" s="157"/>
      <c r="DD461" s="157"/>
      <c r="DE461" s="157"/>
      <c r="DF461" s="157"/>
      <c r="DG461" s="157"/>
      <c r="DH461" s="157"/>
    </row>
    <row r="462" spans="1:112" x14ac:dyDescent="0.25">
      <c r="A462" s="157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73" t="s">
        <v>1968</v>
      </c>
      <c r="BF462" s="173" t="s">
        <v>868</v>
      </c>
      <c r="BG462" s="173" t="s">
        <v>2002</v>
      </c>
      <c r="BH462" s="173" t="s">
        <v>894</v>
      </c>
      <c r="BI462" s="173" t="s">
        <v>210</v>
      </c>
      <c r="BJ462" s="157"/>
      <c r="BK462" s="157"/>
      <c r="BL462" s="157"/>
      <c r="BM462" s="157"/>
      <c r="BN462" s="157"/>
      <c r="BO462" s="157"/>
      <c r="BP462" s="157"/>
      <c r="BQ462" s="157"/>
      <c r="BR462" s="157"/>
      <c r="BS462" s="157"/>
      <c r="BT462" s="157"/>
      <c r="BU462" s="157"/>
      <c r="BV462" s="157"/>
      <c r="BW462" s="157"/>
      <c r="BX462" s="157"/>
      <c r="BY462" s="157"/>
      <c r="BZ462" s="157"/>
      <c r="CA462" s="157"/>
      <c r="CB462" s="157"/>
      <c r="CC462" s="157"/>
      <c r="CD462" s="157"/>
      <c r="CE462" s="157"/>
      <c r="CF462" s="157"/>
      <c r="CG462" s="157"/>
      <c r="CH462" s="157"/>
      <c r="CI462" s="157"/>
      <c r="CJ462" s="157"/>
      <c r="CK462" s="157"/>
      <c r="CL462" s="157"/>
      <c r="CM462" s="157"/>
      <c r="CN462" s="157"/>
      <c r="CO462" s="157"/>
      <c r="CP462" s="157"/>
      <c r="CQ462" s="157"/>
      <c r="CR462" s="157"/>
      <c r="CS462" s="157"/>
      <c r="CT462" s="157"/>
      <c r="CU462" s="157"/>
      <c r="CV462" s="157"/>
      <c r="CW462" s="157"/>
      <c r="CX462" s="157"/>
      <c r="CY462" s="157"/>
      <c r="CZ462" s="157"/>
      <c r="DA462" s="157"/>
      <c r="DB462" s="157"/>
      <c r="DC462" s="157"/>
      <c r="DD462" s="157"/>
      <c r="DE462" s="157"/>
      <c r="DF462" s="157"/>
      <c r="DG462" s="157"/>
      <c r="DH462" s="157"/>
    </row>
    <row r="463" spans="1:112" x14ac:dyDescent="0.25">
      <c r="A463" s="157"/>
      <c r="B463" s="157"/>
      <c r="C463" s="157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73" t="s">
        <v>2003</v>
      </c>
      <c r="BF463" s="173" t="s">
        <v>868</v>
      </c>
      <c r="BG463" s="173" t="s">
        <v>2004</v>
      </c>
      <c r="BH463" s="173" t="s">
        <v>894</v>
      </c>
      <c r="BI463" s="173" t="s">
        <v>210</v>
      </c>
      <c r="BJ463" s="157"/>
      <c r="BK463" s="157"/>
      <c r="BL463" s="157"/>
      <c r="BM463" s="157"/>
      <c r="BN463" s="157"/>
      <c r="BO463" s="157"/>
      <c r="BP463" s="157"/>
      <c r="BQ463" s="157"/>
      <c r="BR463" s="157"/>
      <c r="BS463" s="157"/>
      <c r="BT463" s="157"/>
      <c r="BU463" s="157"/>
      <c r="BV463" s="157"/>
      <c r="BW463" s="157"/>
      <c r="BX463" s="157"/>
      <c r="BY463" s="157"/>
      <c r="BZ463" s="157"/>
      <c r="CA463" s="157"/>
      <c r="CB463" s="157"/>
      <c r="CC463" s="157"/>
      <c r="CD463" s="157"/>
      <c r="CE463" s="157"/>
      <c r="CF463" s="157"/>
      <c r="CG463" s="157"/>
      <c r="CH463" s="157"/>
      <c r="CI463" s="157"/>
      <c r="CJ463" s="157"/>
      <c r="CK463" s="157"/>
      <c r="CL463" s="157"/>
      <c r="CM463" s="157"/>
      <c r="CN463" s="157"/>
      <c r="CO463" s="157"/>
      <c r="CP463" s="157"/>
      <c r="CQ463" s="157"/>
      <c r="CR463" s="157"/>
      <c r="CS463" s="157"/>
      <c r="CT463" s="157"/>
      <c r="CU463" s="157"/>
      <c r="CV463" s="157"/>
      <c r="CW463" s="157"/>
      <c r="CX463" s="157"/>
      <c r="CY463" s="157"/>
      <c r="CZ463" s="157"/>
      <c r="DA463" s="157"/>
      <c r="DB463" s="157"/>
      <c r="DC463" s="157"/>
      <c r="DD463" s="157"/>
      <c r="DE463" s="157"/>
      <c r="DF463" s="157"/>
      <c r="DG463" s="157"/>
      <c r="DH463" s="157"/>
    </row>
    <row r="464" spans="1:112" x14ac:dyDescent="0.25">
      <c r="A464" s="157"/>
      <c r="B464" s="157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  <c r="AA464" s="157"/>
      <c r="AB464" s="157"/>
      <c r="AC464" s="157"/>
      <c r="AD464" s="157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73" t="s">
        <v>2005</v>
      </c>
      <c r="BF464" s="173" t="s">
        <v>868</v>
      </c>
      <c r="BG464" s="173" t="s">
        <v>2006</v>
      </c>
      <c r="BH464" s="173" t="s">
        <v>894</v>
      </c>
      <c r="BI464" s="173" t="s">
        <v>210</v>
      </c>
      <c r="BJ464" s="157"/>
      <c r="BK464" s="157"/>
      <c r="BL464" s="157"/>
      <c r="BM464" s="157"/>
      <c r="BN464" s="157"/>
      <c r="BO464" s="157"/>
      <c r="BP464" s="157"/>
      <c r="BQ464" s="157"/>
      <c r="BR464" s="157"/>
      <c r="BS464" s="157"/>
      <c r="BT464" s="157"/>
      <c r="BU464" s="157"/>
      <c r="BV464" s="157"/>
      <c r="BW464" s="157"/>
      <c r="BX464" s="157"/>
      <c r="BY464" s="157"/>
      <c r="BZ464" s="157"/>
      <c r="CA464" s="157"/>
      <c r="CB464" s="157"/>
      <c r="CC464" s="157"/>
      <c r="CD464" s="157"/>
      <c r="CE464" s="157"/>
      <c r="CF464" s="157"/>
      <c r="CG464" s="157"/>
      <c r="CH464" s="157"/>
      <c r="CI464" s="157"/>
      <c r="CJ464" s="157"/>
      <c r="CK464" s="157"/>
      <c r="CL464" s="157"/>
      <c r="CM464" s="157"/>
      <c r="CN464" s="157"/>
      <c r="CO464" s="157"/>
      <c r="CP464" s="157"/>
      <c r="CQ464" s="157"/>
      <c r="CR464" s="157"/>
      <c r="CS464" s="157"/>
      <c r="CT464" s="157"/>
      <c r="CU464" s="157"/>
      <c r="CV464" s="157"/>
      <c r="CW464" s="157"/>
      <c r="CX464" s="157"/>
      <c r="CY464" s="157"/>
      <c r="CZ464" s="157"/>
      <c r="DA464" s="157"/>
      <c r="DB464" s="157"/>
      <c r="DC464" s="157"/>
      <c r="DD464" s="157"/>
      <c r="DE464" s="157"/>
      <c r="DF464" s="157"/>
      <c r="DG464" s="157"/>
      <c r="DH464" s="157"/>
    </row>
    <row r="465" spans="1:112" x14ac:dyDescent="0.25">
      <c r="A465" s="157"/>
      <c r="B465" s="157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157"/>
      <c r="AZ465" s="157"/>
      <c r="BA465" s="157"/>
      <c r="BB465" s="157"/>
      <c r="BC465" s="157"/>
      <c r="BD465" s="157"/>
      <c r="BE465" s="173" t="s">
        <v>2007</v>
      </c>
      <c r="BF465" s="173" t="s">
        <v>868</v>
      </c>
      <c r="BG465" s="173" t="s">
        <v>2008</v>
      </c>
      <c r="BH465" s="173" t="s">
        <v>1036</v>
      </c>
      <c r="BI465" s="173" t="s">
        <v>210</v>
      </c>
      <c r="BJ465" s="157"/>
      <c r="BK465" s="157"/>
      <c r="BL465" s="157"/>
      <c r="BM465" s="157"/>
      <c r="BN465" s="157"/>
      <c r="BO465" s="157"/>
      <c r="BP465" s="157"/>
      <c r="BQ465" s="157"/>
      <c r="BR465" s="157"/>
      <c r="BS465" s="157"/>
      <c r="BT465" s="157"/>
      <c r="BU465" s="157"/>
      <c r="BV465" s="157"/>
      <c r="BW465" s="157"/>
      <c r="BX465" s="157"/>
      <c r="BY465" s="157"/>
      <c r="BZ465" s="157"/>
      <c r="CA465" s="157"/>
      <c r="CB465" s="157"/>
      <c r="CC465" s="157"/>
      <c r="CD465" s="157"/>
      <c r="CE465" s="157"/>
      <c r="CF465" s="157"/>
      <c r="CG465" s="157"/>
      <c r="CH465" s="157"/>
      <c r="CI465" s="157"/>
      <c r="CJ465" s="157"/>
      <c r="CK465" s="157"/>
      <c r="CL465" s="157"/>
      <c r="CM465" s="157"/>
      <c r="CN465" s="157"/>
      <c r="CO465" s="157"/>
      <c r="CP465" s="157"/>
      <c r="CQ465" s="157"/>
      <c r="CR465" s="157"/>
      <c r="CS465" s="157"/>
      <c r="CT465" s="157"/>
      <c r="CU465" s="157"/>
      <c r="CV465" s="157"/>
      <c r="CW465" s="157"/>
      <c r="CX465" s="157"/>
      <c r="CY465" s="157"/>
      <c r="CZ465" s="157"/>
      <c r="DA465" s="157"/>
      <c r="DB465" s="157"/>
      <c r="DC465" s="157"/>
      <c r="DD465" s="157"/>
      <c r="DE465" s="157"/>
      <c r="DF465" s="157"/>
      <c r="DG465" s="157"/>
      <c r="DH465" s="157"/>
    </row>
    <row r="466" spans="1:112" ht="25.5" x14ac:dyDescent="0.25">
      <c r="A466" s="157"/>
      <c r="B466" s="157"/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  <c r="AA466" s="157"/>
      <c r="AB466" s="157"/>
      <c r="AC466" s="157"/>
      <c r="AD466" s="157"/>
      <c r="AE466" s="157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  <c r="AS466" s="157"/>
      <c r="AT466" s="157"/>
      <c r="AU466" s="157"/>
      <c r="AV466" s="157"/>
      <c r="AW466" s="157"/>
      <c r="AX466" s="157"/>
      <c r="AY466" s="157"/>
      <c r="AZ466" s="157"/>
      <c r="BA466" s="157"/>
      <c r="BB466" s="157"/>
      <c r="BC466" s="157"/>
      <c r="BD466" s="157"/>
      <c r="BE466" s="173" t="s">
        <v>2009</v>
      </c>
      <c r="BF466" s="173" t="s">
        <v>868</v>
      </c>
      <c r="BG466" s="173" t="s">
        <v>2010</v>
      </c>
      <c r="BH466" s="173" t="s">
        <v>1036</v>
      </c>
      <c r="BI466" s="173" t="s">
        <v>210</v>
      </c>
      <c r="BJ466" s="157"/>
      <c r="BK466" s="157"/>
      <c r="BL466" s="157"/>
      <c r="BM466" s="157"/>
      <c r="BN466" s="157"/>
      <c r="BO466" s="157"/>
      <c r="BP466" s="157"/>
      <c r="BQ466" s="157"/>
      <c r="BR466" s="157"/>
      <c r="BS466" s="157"/>
      <c r="BT466" s="157"/>
      <c r="BU466" s="157"/>
      <c r="BV466" s="157"/>
      <c r="BW466" s="157"/>
      <c r="BX466" s="157"/>
      <c r="BY466" s="157"/>
      <c r="BZ466" s="157"/>
      <c r="CA466" s="157"/>
      <c r="CB466" s="157"/>
      <c r="CC466" s="157"/>
      <c r="CD466" s="157"/>
      <c r="CE466" s="157"/>
      <c r="CF466" s="157"/>
      <c r="CG466" s="157"/>
      <c r="CH466" s="157"/>
      <c r="CI466" s="157"/>
      <c r="CJ466" s="157"/>
      <c r="CK466" s="157"/>
      <c r="CL466" s="157"/>
      <c r="CM466" s="157"/>
      <c r="CN466" s="157"/>
      <c r="CO466" s="157"/>
      <c r="CP466" s="157"/>
      <c r="CQ466" s="157"/>
      <c r="CR466" s="157"/>
      <c r="CS466" s="157"/>
      <c r="CT466" s="157"/>
      <c r="CU466" s="157"/>
      <c r="CV466" s="157"/>
      <c r="CW466" s="157"/>
      <c r="CX466" s="157"/>
      <c r="CY466" s="157"/>
      <c r="CZ466" s="157"/>
      <c r="DA466" s="157"/>
      <c r="DB466" s="157"/>
      <c r="DC466" s="157"/>
      <c r="DD466" s="157"/>
      <c r="DE466" s="157"/>
      <c r="DF466" s="157"/>
      <c r="DG466" s="157"/>
      <c r="DH466" s="157"/>
    </row>
    <row r="467" spans="1:112" x14ac:dyDescent="0.25">
      <c r="A467" s="157"/>
      <c r="B467" s="157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157"/>
      <c r="AZ467" s="157"/>
      <c r="BA467" s="157"/>
      <c r="BB467" s="157"/>
      <c r="BC467" s="157"/>
      <c r="BD467" s="157"/>
      <c r="BE467" s="173" t="s">
        <v>2011</v>
      </c>
      <c r="BF467" s="173" t="s">
        <v>868</v>
      </c>
      <c r="BG467" s="173" t="s">
        <v>2012</v>
      </c>
      <c r="BH467" s="173" t="s">
        <v>1036</v>
      </c>
      <c r="BI467" s="173" t="s">
        <v>210</v>
      </c>
      <c r="BJ467" s="157"/>
      <c r="BK467" s="157"/>
      <c r="BL467" s="157"/>
      <c r="BM467" s="157"/>
      <c r="BN467" s="157"/>
      <c r="BO467" s="157"/>
      <c r="BP467" s="157"/>
      <c r="BQ467" s="157"/>
      <c r="BR467" s="157"/>
      <c r="BS467" s="157"/>
      <c r="BT467" s="157"/>
      <c r="BU467" s="157"/>
      <c r="BV467" s="157"/>
      <c r="BW467" s="157"/>
      <c r="BX467" s="157"/>
      <c r="BY467" s="157"/>
      <c r="BZ467" s="157"/>
      <c r="CA467" s="157"/>
      <c r="CB467" s="157"/>
      <c r="CC467" s="157"/>
      <c r="CD467" s="157"/>
      <c r="CE467" s="157"/>
      <c r="CF467" s="157"/>
      <c r="CG467" s="157"/>
      <c r="CH467" s="157"/>
      <c r="CI467" s="157"/>
      <c r="CJ467" s="157"/>
      <c r="CK467" s="157"/>
      <c r="CL467" s="157"/>
      <c r="CM467" s="157"/>
      <c r="CN467" s="157"/>
      <c r="CO467" s="157"/>
      <c r="CP467" s="157"/>
      <c r="CQ467" s="157"/>
      <c r="CR467" s="157"/>
      <c r="CS467" s="157"/>
      <c r="CT467" s="157"/>
      <c r="CU467" s="157"/>
      <c r="CV467" s="157"/>
      <c r="CW467" s="157"/>
      <c r="CX467" s="157"/>
      <c r="CY467" s="157"/>
      <c r="CZ467" s="157"/>
      <c r="DA467" s="157"/>
      <c r="DB467" s="157"/>
      <c r="DC467" s="157"/>
      <c r="DD467" s="157"/>
      <c r="DE467" s="157"/>
      <c r="DF467" s="157"/>
      <c r="DG467" s="157"/>
      <c r="DH467" s="157"/>
    </row>
    <row r="468" spans="1:112" x14ac:dyDescent="0.25">
      <c r="A468" s="157"/>
      <c r="B468" s="157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  <c r="AA468" s="157"/>
      <c r="AB468" s="157"/>
      <c r="AC468" s="157"/>
      <c r="AD468" s="157"/>
      <c r="AE468" s="157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  <c r="AS468" s="157"/>
      <c r="AT468" s="157"/>
      <c r="AU468" s="157"/>
      <c r="AV468" s="157"/>
      <c r="AW468" s="157"/>
      <c r="AX468" s="157"/>
      <c r="AY468" s="157"/>
      <c r="AZ468" s="157"/>
      <c r="BA468" s="157"/>
      <c r="BB468" s="157"/>
      <c r="BC468" s="157"/>
      <c r="BD468" s="157"/>
      <c r="BE468" s="173" t="s">
        <v>2013</v>
      </c>
      <c r="BF468" s="173" t="s">
        <v>868</v>
      </c>
      <c r="BG468" s="173" t="s">
        <v>2014</v>
      </c>
      <c r="BH468" s="173" t="s">
        <v>1036</v>
      </c>
      <c r="BI468" s="173" t="s">
        <v>210</v>
      </c>
      <c r="BJ468" s="157"/>
      <c r="BK468" s="157"/>
      <c r="BL468" s="157"/>
      <c r="BM468" s="157"/>
      <c r="BN468" s="157"/>
      <c r="BO468" s="157"/>
      <c r="BP468" s="157"/>
      <c r="BQ468" s="157"/>
      <c r="BR468" s="157"/>
      <c r="BS468" s="157"/>
      <c r="BT468" s="157"/>
      <c r="BU468" s="157"/>
      <c r="BV468" s="157"/>
      <c r="BW468" s="157"/>
      <c r="BX468" s="157"/>
      <c r="BY468" s="157"/>
      <c r="BZ468" s="157"/>
      <c r="CA468" s="157"/>
      <c r="CB468" s="157"/>
      <c r="CC468" s="157"/>
      <c r="CD468" s="157"/>
      <c r="CE468" s="157"/>
      <c r="CF468" s="157"/>
      <c r="CG468" s="157"/>
      <c r="CH468" s="157"/>
      <c r="CI468" s="157"/>
      <c r="CJ468" s="157"/>
      <c r="CK468" s="157"/>
      <c r="CL468" s="157"/>
      <c r="CM468" s="157"/>
      <c r="CN468" s="157"/>
      <c r="CO468" s="157"/>
      <c r="CP468" s="157"/>
      <c r="CQ468" s="157"/>
      <c r="CR468" s="157"/>
      <c r="CS468" s="157"/>
      <c r="CT468" s="157"/>
      <c r="CU468" s="157"/>
      <c r="CV468" s="157"/>
      <c r="CW468" s="157"/>
      <c r="CX468" s="157"/>
      <c r="CY468" s="157"/>
      <c r="CZ468" s="157"/>
      <c r="DA468" s="157"/>
      <c r="DB468" s="157"/>
      <c r="DC468" s="157"/>
      <c r="DD468" s="157"/>
      <c r="DE468" s="157"/>
      <c r="DF468" s="157"/>
      <c r="DG468" s="157"/>
      <c r="DH468" s="157"/>
    </row>
    <row r="469" spans="1:112" x14ac:dyDescent="0.25">
      <c r="A469" s="157"/>
      <c r="B469" s="157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157"/>
      <c r="AZ469" s="157"/>
      <c r="BA469" s="157"/>
      <c r="BB469" s="157"/>
      <c r="BC469" s="157"/>
      <c r="BD469" s="157"/>
      <c r="BE469" s="173" t="s">
        <v>2015</v>
      </c>
      <c r="BF469" s="173" t="s">
        <v>868</v>
      </c>
      <c r="BG469" s="173" t="s">
        <v>2016</v>
      </c>
      <c r="BH469" s="173" t="s">
        <v>1036</v>
      </c>
      <c r="BI469" s="173" t="s">
        <v>210</v>
      </c>
      <c r="BJ469" s="157"/>
      <c r="BK469" s="157"/>
      <c r="BL469" s="157"/>
      <c r="BM469" s="157"/>
      <c r="BN469" s="157"/>
      <c r="BO469" s="157"/>
      <c r="BP469" s="157"/>
      <c r="BQ469" s="157"/>
      <c r="BR469" s="157"/>
      <c r="BS469" s="157"/>
      <c r="BT469" s="157"/>
      <c r="BU469" s="157"/>
      <c r="BV469" s="157"/>
      <c r="BW469" s="157"/>
      <c r="BX469" s="157"/>
      <c r="BY469" s="157"/>
      <c r="BZ469" s="157"/>
      <c r="CA469" s="157"/>
      <c r="CB469" s="157"/>
      <c r="CC469" s="157"/>
      <c r="CD469" s="157"/>
      <c r="CE469" s="157"/>
      <c r="CF469" s="157"/>
      <c r="CG469" s="157"/>
      <c r="CH469" s="157"/>
      <c r="CI469" s="157"/>
      <c r="CJ469" s="157"/>
      <c r="CK469" s="157"/>
      <c r="CL469" s="157"/>
      <c r="CM469" s="157"/>
      <c r="CN469" s="157"/>
      <c r="CO469" s="157"/>
      <c r="CP469" s="157"/>
      <c r="CQ469" s="157"/>
      <c r="CR469" s="157"/>
      <c r="CS469" s="157"/>
      <c r="CT469" s="157"/>
      <c r="CU469" s="157"/>
      <c r="CV469" s="157"/>
      <c r="CW469" s="157"/>
      <c r="CX469" s="157"/>
      <c r="CY469" s="157"/>
      <c r="CZ469" s="157"/>
      <c r="DA469" s="157"/>
      <c r="DB469" s="157"/>
      <c r="DC469" s="157"/>
      <c r="DD469" s="157"/>
      <c r="DE469" s="157"/>
      <c r="DF469" s="157"/>
      <c r="DG469" s="157"/>
      <c r="DH469" s="157"/>
    </row>
    <row r="470" spans="1:112" x14ac:dyDescent="0.25">
      <c r="A470" s="157"/>
      <c r="B470" s="157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  <c r="AA470" s="157"/>
      <c r="AB470" s="157"/>
      <c r="AC470" s="157"/>
      <c r="AD470" s="157"/>
      <c r="AE470" s="157"/>
      <c r="AF470" s="157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157"/>
      <c r="AQ470" s="157"/>
      <c r="AR470" s="157"/>
      <c r="AS470" s="157"/>
      <c r="AT470" s="157"/>
      <c r="AU470" s="157"/>
      <c r="AV470" s="157"/>
      <c r="AW470" s="157"/>
      <c r="AX470" s="157"/>
      <c r="AY470" s="157"/>
      <c r="AZ470" s="157"/>
      <c r="BA470" s="157"/>
      <c r="BB470" s="157"/>
      <c r="BC470" s="157"/>
      <c r="BD470" s="157"/>
      <c r="BE470" s="173" t="s">
        <v>2017</v>
      </c>
      <c r="BF470" s="173" t="s">
        <v>868</v>
      </c>
      <c r="BG470" s="173" t="s">
        <v>2018</v>
      </c>
      <c r="BH470" s="173" t="s">
        <v>928</v>
      </c>
      <c r="BI470" s="173" t="s">
        <v>210</v>
      </c>
      <c r="BJ470" s="157"/>
      <c r="BK470" s="157"/>
      <c r="BL470" s="157"/>
      <c r="BM470" s="157"/>
      <c r="BN470" s="157"/>
      <c r="BO470" s="157"/>
      <c r="BP470" s="157"/>
      <c r="BQ470" s="157"/>
      <c r="BR470" s="157"/>
      <c r="BS470" s="157"/>
      <c r="BT470" s="157"/>
      <c r="BU470" s="157"/>
      <c r="BV470" s="157"/>
      <c r="BW470" s="157"/>
      <c r="BX470" s="157"/>
      <c r="BY470" s="157"/>
      <c r="BZ470" s="157"/>
      <c r="CA470" s="157"/>
      <c r="CB470" s="157"/>
      <c r="CC470" s="157"/>
      <c r="CD470" s="157"/>
      <c r="CE470" s="157"/>
      <c r="CF470" s="157"/>
      <c r="CG470" s="157"/>
      <c r="CH470" s="157"/>
      <c r="CI470" s="157"/>
      <c r="CJ470" s="157"/>
      <c r="CK470" s="157"/>
      <c r="CL470" s="157"/>
      <c r="CM470" s="157"/>
      <c r="CN470" s="157"/>
      <c r="CO470" s="157"/>
      <c r="CP470" s="157"/>
      <c r="CQ470" s="157"/>
      <c r="CR470" s="157"/>
      <c r="CS470" s="157"/>
      <c r="CT470" s="157"/>
      <c r="CU470" s="157"/>
      <c r="CV470" s="157"/>
      <c r="CW470" s="157"/>
      <c r="CX470" s="157"/>
      <c r="CY470" s="157"/>
      <c r="CZ470" s="157"/>
      <c r="DA470" s="157"/>
      <c r="DB470" s="157"/>
      <c r="DC470" s="157"/>
      <c r="DD470" s="157"/>
      <c r="DE470" s="157"/>
      <c r="DF470" s="157"/>
      <c r="DG470" s="157"/>
      <c r="DH470" s="157"/>
    </row>
    <row r="471" spans="1:112" x14ac:dyDescent="0.25">
      <c r="A471" s="157"/>
      <c r="B471" s="157"/>
      <c r="C471" s="157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  <c r="AA471" s="157"/>
      <c r="AB471" s="157"/>
      <c r="AC471" s="157"/>
      <c r="AD471" s="157"/>
      <c r="AE471" s="157"/>
      <c r="AF471" s="157"/>
      <c r="AG471" s="157"/>
      <c r="AH471" s="157"/>
      <c r="AI471" s="157"/>
      <c r="AJ471" s="157"/>
      <c r="AK471" s="157"/>
      <c r="AL471" s="157"/>
      <c r="AM471" s="157"/>
      <c r="AN471" s="157"/>
      <c r="AO471" s="157"/>
      <c r="AP471" s="157"/>
      <c r="AQ471" s="157"/>
      <c r="AR471" s="157"/>
      <c r="AS471" s="157"/>
      <c r="AT471" s="157"/>
      <c r="AU471" s="157"/>
      <c r="AV471" s="157"/>
      <c r="AW471" s="157"/>
      <c r="AX471" s="157"/>
      <c r="AY471" s="157"/>
      <c r="AZ471" s="157"/>
      <c r="BA471" s="157"/>
      <c r="BB471" s="157"/>
      <c r="BC471" s="157"/>
      <c r="BD471" s="157"/>
      <c r="BE471" s="173" t="s">
        <v>2019</v>
      </c>
      <c r="BF471" s="173" t="s">
        <v>868</v>
      </c>
      <c r="BG471" s="173" t="s">
        <v>2020</v>
      </c>
      <c r="BH471" s="173" t="s">
        <v>928</v>
      </c>
      <c r="BI471" s="173" t="s">
        <v>210</v>
      </c>
      <c r="BJ471" s="157"/>
      <c r="BK471" s="157"/>
      <c r="BL471" s="157"/>
      <c r="BM471" s="157"/>
      <c r="BN471" s="157"/>
      <c r="BO471" s="157"/>
      <c r="BP471" s="157"/>
      <c r="BQ471" s="157"/>
      <c r="BR471" s="157"/>
      <c r="BS471" s="157"/>
      <c r="BT471" s="157"/>
      <c r="BU471" s="157"/>
      <c r="BV471" s="157"/>
      <c r="BW471" s="157"/>
      <c r="BX471" s="157"/>
      <c r="BY471" s="157"/>
      <c r="BZ471" s="157"/>
      <c r="CA471" s="157"/>
      <c r="CB471" s="157"/>
      <c r="CC471" s="157"/>
      <c r="CD471" s="157"/>
      <c r="CE471" s="157"/>
      <c r="CF471" s="157"/>
      <c r="CG471" s="157"/>
      <c r="CH471" s="157"/>
      <c r="CI471" s="157"/>
      <c r="CJ471" s="157"/>
      <c r="CK471" s="157"/>
      <c r="CL471" s="157"/>
      <c r="CM471" s="157"/>
      <c r="CN471" s="157"/>
      <c r="CO471" s="157"/>
      <c r="CP471" s="157"/>
      <c r="CQ471" s="157"/>
      <c r="CR471" s="157"/>
      <c r="CS471" s="157"/>
      <c r="CT471" s="157"/>
      <c r="CU471" s="157"/>
      <c r="CV471" s="157"/>
      <c r="CW471" s="157"/>
      <c r="CX471" s="157"/>
      <c r="CY471" s="157"/>
      <c r="CZ471" s="157"/>
      <c r="DA471" s="157"/>
      <c r="DB471" s="157"/>
      <c r="DC471" s="157"/>
      <c r="DD471" s="157"/>
      <c r="DE471" s="157"/>
      <c r="DF471" s="157"/>
      <c r="DG471" s="157"/>
      <c r="DH471" s="157"/>
    </row>
    <row r="472" spans="1:112" x14ac:dyDescent="0.25">
      <c r="A472" s="157"/>
      <c r="B472" s="157"/>
      <c r="C472" s="157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57"/>
      <c r="AD472" s="157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157"/>
      <c r="AR472" s="157"/>
      <c r="AS472" s="157"/>
      <c r="AT472" s="157"/>
      <c r="AU472" s="157"/>
      <c r="AV472" s="157"/>
      <c r="AW472" s="157"/>
      <c r="AX472" s="157"/>
      <c r="AY472" s="157"/>
      <c r="AZ472" s="157"/>
      <c r="BA472" s="157"/>
      <c r="BB472" s="157"/>
      <c r="BC472" s="157"/>
      <c r="BD472" s="157"/>
      <c r="BE472" s="173" t="s">
        <v>2021</v>
      </c>
      <c r="BF472" s="173" t="s">
        <v>868</v>
      </c>
      <c r="BG472" s="173" t="s">
        <v>2022</v>
      </c>
      <c r="BH472" s="173" t="s">
        <v>928</v>
      </c>
      <c r="BI472" s="173" t="s">
        <v>210</v>
      </c>
      <c r="BJ472" s="157"/>
      <c r="BK472" s="157"/>
      <c r="BL472" s="157"/>
      <c r="BM472" s="157"/>
      <c r="BN472" s="157"/>
      <c r="BO472" s="157"/>
      <c r="BP472" s="157"/>
      <c r="BQ472" s="157"/>
      <c r="BR472" s="157"/>
      <c r="BS472" s="157"/>
      <c r="BT472" s="157"/>
      <c r="BU472" s="157"/>
      <c r="BV472" s="157"/>
      <c r="BW472" s="157"/>
      <c r="BX472" s="157"/>
      <c r="BY472" s="157"/>
      <c r="BZ472" s="157"/>
      <c r="CA472" s="157"/>
      <c r="CB472" s="157"/>
      <c r="CC472" s="157"/>
      <c r="CD472" s="157"/>
      <c r="CE472" s="157"/>
      <c r="CF472" s="157"/>
      <c r="CG472" s="157"/>
      <c r="CH472" s="157"/>
      <c r="CI472" s="157"/>
      <c r="CJ472" s="157"/>
      <c r="CK472" s="157"/>
      <c r="CL472" s="157"/>
      <c r="CM472" s="157"/>
      <c r="CN472" s="157"/>
      <c r="CO472" s="157"/>
      <c r="CP472" s="157"/>
      <c r="CQ472" s="157"/>
      <c r="CR472" s="157"/>
      <c r="CS472" s="157"/>
      <c r="CT472" s="157"/>
      <c r="CU472" s="157"/>
      <c r="CV472" s="157"/>
      <c r="CW472" s="157"/>
      <c r="CX472" s="157"/>
      <c r="CY472" s="157"/>
      <c r="CZ472" s="157"/>
      <c r="DA472" s="157"/>
      <c r="DB472" s="157"/>
      <c r="DC472" s="157"/>
      <c r="DD472" s="157"/>
      <c r="DE472" s="157"/>
      <c r="DF472" s="157"/>
      <c r="DG472" s="157"/>
      <c r="DH472" s="157"/>
    </row>
    <row r="473" spans="1:112" x14ac:dyDescent="0.25">
      <c r="A473" s="157"/>
      <c r="B473" s="157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  <c r="AA473" s="157"/>
      <c r="AB473" s="157"/>
      <c r="AC473" s="157"/>
      <c r="AD473" s="157"/>
      <c r="AE473" s="157"/>
      <c r="AF473" s="157"/>
      <c r="AG473" s="157"/>
      <c r="AH473" s="157"/>
      <c r="AI473" s="157"/>
      <c r="AJ473" s="157"/>
      <c r="AK473" s="157"/>
      <c r="AL473" s="157"/>
      <c r="AM473" s="157"/>
      <c r="AN473" s="157"/>
      <c r="AO473" s="157"/>
      <c r="AP473" s="157"/>
      <c r="AQ473" s="157"/>
      <c r="AR473" s="157"/>
      <c r="AS473" s="157"/>
      <c r="AT473" s="157"/>
      <c r="AU473" s="157"/>
      <c r="AV473" s="157"/>
      <c r="AW473" s="157"/>
      <c r="AX473" s="157"/>
      <c r="AY473" s="157"/>
      <c r="AZ473" s="157"/>
      <c r="BA473" s="157"/>
      <c r="BB473" s="157"/>
      <c r="BC473" s="157"/>
      <c r="BD473" s="157"/>
      <c r="BE473" s="173" t="s">
        <v>389</v>
      </c>
      <c r="BF473" s="173" t="s">
        <v>868</v>
      </c>
      <c r="BG473" s="173" t="s">
        <v>2023</v>
      </c>
      <c r="BH473" s="173" t="s">
        <v>928</v>
      </c>
      <c r="BI473" s="173" t="s">
        <v>210</v>
      </c>
      <c r="BJ473" s="157"/>
      <c r="BK473" s="157"/>
      <c r="BL473" s="157"/>
      <c r="BM473" s="157"/>
      <c r="BN473" s="157"/>
      <c r="BO473" s="157"/>
      <c r="BP473" s="157"/>
      <c r="BQ473" s="157"/>
      <c r="BR473" s="157"/>
      <c r="BS473" s="157"/>
      <c r="BT473" s="157"/>
      <c r="BU473" s="157"/>
      <c r="BV473" s="157"/>
      <c r="BW473" s="157"/>
      <c r="BX473" s="157"/>
      <c r="BY473" s="157"/>
      <c r="BZ473" s="157"/>
      <c r="CA473" s="157"/>
      <c r="CB473" s="157"/>
      <c r="CC473" s="157"/>
      <c r="CD473" s="157"/>
      <c r="CE473" s="157"/>
      <c r="CF473" s="157"/>
      <c r="CG473" s="157"/>
      <c r="CH473" s="157"/>
      <c r="CI473" s="157"/>
      <c r="CJ473" s="157"/>
      <c r="CK473" s="157"/>
      <c r="CL473" s="157"/>
      <c r="CM473" s="157"/>
      <c r="CN473" s="157"/>
      <c r="CO473" s="157"/>
      <c r="CP473" s="157"/>
      <c r="CQ473" s="157"/>
      <c r="CR473" s="157"/>
      <c r="CS473" s="157"/>
      <c r="CT473" s="157"/>
      <c r="CU473" s="157"/>
      <c r="CV473" s="157"/>
      <c r="CW473" s="157"/>
      <c r="CX473" s="157"/>
      <c r="CY473" s="157"/>
      <c r="CZ473" s="157"/>
      <c r="DA473" s="157"/>
      <c r="DB473" s="157"/>
      <c r="DC473" s="157"/>
      <c r="DD473" s="157"/>
      <c r="DE473" s="157"/>
      <c r="DF473" s="157"/>
      <c r="DG473" s="157"/>
      <c r="DH473" s="157"/>
    </row>
    <row r="474" spans="1:112" x14ac:dyDescent="0.25">
      <c r="A474" s="157"/>
      <c r="B474" s="157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73" t="s">
        <v>2024</v>
      </c>
      <c r="BF474" s="173" t="s">
        <v>868</v>
      </c>
      <c r="BG474" s="173" t="s">
        <v>2025</v>
      </c>
      <c r="BH474" s="173" t="s">
        <v>894</v>
      </c>
      <c r="BI474" s="173" t="s">
        <v>210</v>
      </c>
      <c r="BJ474" s="157"/>
      <c r="BK474" s="157"/>
      <c r="BL474" s="157"/>
      <c r="BM474" s="157"/>
      <c r="BN474" s="157"/>
      <c r="BO474" s="157"/>
      <c r="BP474" s="157"/>
      <c r="BQ474" s="157"/>
      <c r="BR474" s="157"/>
      <c r="BS474" s="157"/>
      <c r="BT474" s="157"/>
      <c r="BU474" s="157"/>
      <c r="BV474" s="157"/>
      <c r="BW474" s="157"/>
      <c r="BX474" s="157"/>
      <c r="BY474" s="157"/>
      <c r="BZ474" s="157"/>
      <c r="CA474" s="157"/>
      <c r="CB474" s="157"/>
      <c r="CC474" s="157"/>
      <c r="CD474" s="157"/>
      <c r="CE474" s="157"/>
      <c r="CF474" s="157"/>
      <c r="CG474" s="157"/>
      <c r="CH474" s="157"/>
      <c r="CI474" s="157"/>
      <c r="CJ474" s="157"/>
      <c r="CK474" s="157"/>
      <c r="CL474" s="157"/>
      <c r="CM474" s="157"/>
      <c r="CN474" s="157"/>
      <c r="CO474" s="157"/>
      <c r="CP474" s="157"/>
      <c r="CQ474" s="157"/>
      <c r="CR474" s="157"/>
      <c r="CS474" s="157"/>
      <c r="CT474" s="157"/>
      <c r="CU474" s="157"/>
      <c r="CV474" s="157"/>
      <c r="CW474" s="157"/>
      <c r="CX474" s="157"/>
      <c r="CY474" s="157"/>
      <c r="CZ474" s="157"/>
      <c r="DA474" s="157"/>
      <c r="DB474" s="157"/>
      <c r="DC474" s="157"/>
      <c r="DD474" s="157"/>
      <c r="DE474" s="157"/>
      <c r="DF474" s="157"/>
      <c r="DG474" s="157"/>
      <c r="DH474" s="157"/>
    </row>
    <row r="475" spans="1:112" x14ac:dyDescent="0.25">
      <c r="A475" s="157"/>
      <c r="B475" s="157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73" t="s">
        <v>2026</v>
      </c>
      <c r="BF475" s="173" t="s">
        <v>868</v>
      </c>
      <c r="BG475" s="173" t="s">
        <v>2027</v>
      </c>
      <c r="BH475" s="173" t="s">
        <v>894</v>
      </c>
      <c r="BI475" s="173" t="s">
        <v>210</v>
      </c>
      <c r="BJ475" s="157"/>
      <c r="BK475" s="157"/>
      <c r="BL475" s="157"/>
      <c r="BM475" s="157"/>
      <c r="BN475" s="157"/>
      <c r="BO475" s="157"/>
      <c r="BP475" s="157"/>
      <c r="BQ475" s="157"/>
      <c r="BR475" s="157"/>
      <c r="BS475" s="157"/>
      <c r="BT475" s="157"/>
      <c r="BU475" s="157"/>
      <c r="BV475" s="157"/>
      <c r="BW475" s="157"/>
      <c r="BX475" s="157"/>
      <c r="BY475" s="157"/>
      <c r="BZ475" s="157"/>
      <c r="CA475" s="157"/>
      <c r="CB475" s="157"/>
      <c r="CC475" s="157"/>
      <c r="CD475" s="157"/>
      <c r="CE475" s="157"/>
      <c r="CF475" s="157"/>
      <c r="CG475" s="157"/>
      <c r="CH475" s="157"/>
      <c r="CI475" s="157"/>
      <c r="CJ475" s="157"/>
      <c r="CK475" s="157"/>
      <c r="CL475" s="157"/>
      <c r="CM475" s="157"/>
      <c r="CN475" s="157"/>
      <c r="CO475" s="157"/>
      <c r="CP475" s="157"/>
      <c r="CQ475" s="157"/>
      <c r="CR475" s="157"/>
      <c r="CS475" s="157"/>
      <c r="CT475" s="157"/>
      <c r="CU475" s="157"/>
      <c r="CV475" s="157"/>
      <c r="CW475" s="157"/>
      <c r="CX475" s="157"/>
      <c r="CY475" s="157"/>
      <c r="CZ475" s="157"/>
      <c r="DA475" s="157"/>
      <c r="DB475" s="157"/>
      <c r="DC475" s="157"/>
      <c r="DD475" s="157"/>
      <c r="DE475" s="157"/>
      <c r="DF475" s="157"/>
      <c r="DG475" s="157"/>
      <c r="DH475" s="157"/>
    </row>
    <row r="476" spans="1:112" x14ac:dyDescent="0.25">
      <c r="A476" s="157"/>
      <c r="B476" s="157"/>
      <c r="C476" s="157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73" t="s">
        <v>1716</v>
      </c>
      <c r="BF476" s="173" t="s">
        <v>868</v>
      </c>
      <c r="BG476" s="173" t="s">
        <v>2028</v>
      </c>
      <c r="BH476" s="173" t="s">
        <v>894</v>
      </c>
      <c r="BI476" s="173" t="s">
        <v>210</v>
      </c>
      <c r="BJ476" s="157"/>
      <c r="BK476" s="157"/>
      <c r="BL476" s="157"/>
      <c r="BM476" s="157"/>
      <c r="BN476" s="157"/>
      <c r="BO476" s="157"/>
      <c r="BP476" s="157"/>
      <c r="BQ476" s="157"/>
      <c r="BR476" s="157"/>
      <c r="BS476" s="157"/>
      <c r="BT476" s="157"/>
      <c r="BU476" s="157"/>
      <c r="BV476" s="157"/>
      <c r="BW476" s="157"/>
      <c r="BX476" s="157"/>
      <c r="BY476" s="157"/>
      <c r="BZ476" s="157"/>
      <c r="CA476" s="157"/>
      <c r="CB476" s="157"/>
      <c r="CC476" s="157"/>
      <c r="CD476" s="157"/>
      <c r="CE476" s="157"/>
      <c r="CF476" s="157"/>
      <c r="CG476" s="157"/>
      <c r="CH476" s="157"/>
      <c r="CI476" s="157"/>
      <c r="CJ476" s="157"/>
      <c r="CK476" s="157"/>
      <c r="CL476" s="157"/>
      <c r="CM476" s="157"/>
      <c r="CN476" s="157"/>
      <c r="CO476" s="157"/>
      <c r="CP476" s="157"/>
      <c r="CQ476" s="157"/>
      <c r="CR476" s="157"/>
      <c r="CS476" s="157"/>
      <c r="CT476" s="157"/>
      <c r="CU476" s="157"/>
      <c r="CV476" s="157"/>
      <c r="CW476" s="157"/>
      <c r="CX476" s="157"/>
      <c r="CY476" s="157"/>
      <c r="CZ476" s="157"/>
      <c r="DA476" s="157"/>
      <c r="DB476" s="157"/>
      <c r="DC476" s="157"/>
      <c r="DD476" s="157"/>
      <c r="DE476" s="157"/>
      <c r="DF476" s="157"/>
      <c r="DG476" s="157"/>
      <c r="DH476" s="157"/>
    </row>
    <row r="477" spans="1:112" x14ac:dyDescent="0.25">
      <c r="A477" s="157"/>
      <c r="B477" s="157"/>
      <c r="C477" s="157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73" t="s">
        <v>1731</v>
      </c>
      <c r="BF477" s="173" t="s">
        <v>868</v>
      </c>
      <c r="BG477" s="173" t="s">
        <v>2029</v>
      </c>
      <c r="BH477" s="173" t="s">
        <v>894</v>
      </c>
      <c r="BI477" s="173" t="s">
        <v>210</v>
      </c>
      <c r="BJ477" s="157"/>
      <c r="BK477" s="157"/>
      <c r="BL477" s="157"/>
      <c r="BM477" s="157"/>
      <c r="BN477" s="157"/>
      <c r="BO477" s="157"/>
      <c r="BP477" s="157"/>
      <c r="BQ477" s="157"/>
      <c r="BR477" s="157"/>
      <c r="BS477" s="157"/>
      <c r="BT477" s="157"/>
      <c r="BU477" s="157"/>
      <c r="BV477" s="157"/>
      <c r="BW477" s="157"/>
      <c r="BX477" s="157"/>
      <c r="BY477" s="157"/>
      <c r="BZ477" s="157"/>
      <c r="CA477" s="157"/>
      <c r="CB477" s="157"/>
      <c r="CC477" s="157"/>
      <c r="CD477" s="157"/>
      <c r="CE477" s="157"/>
      <c r="CF477" s="157"/>
      <c r="CG477" s="157"/>
      <c r="CH477" s="157"/>
      <c r="CI477" s="157"/>
      <c r="CJ477" s="157"/>
      <c r="CK477" s="157"/>
      <c r="CL477" s="157"/>
      <c r="CM477" s="157"/>
      <c r="CN477" s="157"/>
      <c r="CO477" s="157"/>
      <c r="CP477" s="157"/>
      <c r="CQ477" s="157"/>
      <c r="CR477" s="157"/>
      <c r="CS477" s="157"/>
      <c r="CT477" s="157"/>
      <c r="CU477" s="157"/>
      <c r="CV477" s="157"/>
      <c r="CW477" s="157"/>
      <c r="CX477" s="157"/>
      <c r="CY477" s="157"/>
      <c r="CZ477" s="157"/>
      <c r="DA477" s="157"/>
      <c r="DB477" s="157"/>
      <c r="DC477" s="157"/>
      <c r="DD477" s="157"/>
      <c r="DE477" s="157"/>
      <c r="DF477" s="157"/>
      <c r="DG477" s="157"/>
      <c r="DH477" s="157"/>
    </row>
    <row r="478" spans="1:112" x14ac:dyDescent="0.25">
      <c r="A478" s="157"/>
      <c r="B478" s="157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73" t="s">
        <v>486</v>
      </c>
      <c r="BF478" s="173" t="s">
        <v>868</v>
      </c>
      <c r="BG478" s="173" t="s">
        <v>2030</v>
      </c>
      <c r="BH478" s="173" t="s">
        <v>911</v>
      </c>
      <c r="BI478" s="173" t="s">
        <v>210</v>
      </c>
      <c r="BJ478" s="157"/>
      <c r="BK478" s="157"/>
      <c r="BL478" s="157"/>
      <c r="BM478" s="157"/>
      <c r="BN478" s="157"/>
      <c r="BO478" s="157"/>
      <c r="BP478" s="157"/>
      <c r="BQ478" s="157"/>
      <c r="BR478" s="157"/>
      <c r="BS478" s="157"/>
      <c r="BT478" s="157"/>
      <c r="BU478" s="157"/>
      <c r="BV478" s="157"/>
      <c r="BW478" s="157"/>
      <c r="BX478" s="157"/>
      <c r="BY478" s="157"/>
      <c r="BZ478" s="157"/>
      <c r="CA478" s="157"/>
      <c r="CB478" s="157"/>
      <c r="CC478" s="157"/>
      <c r="CD478" s="157"/>
      <c r="CE478" s="157"/>
      <c r="CF478" s="157"/>
      <c r="CG478" s="157"/>
      <c r="CH478" s="157"/>
      <c r="CI478" s="157"/>
      <c r="CJ478" s="157"/>
      <c r="CK478" s="157"/>
      <c r="CL478" s="157"/>
      <c r="CM478" s="157"/>
      <c r="CN478" s="157"/>
      <c r="CO478" s="157"/>
      <c r="CP478" s="157"/>
      <c r="CQ478" s="157"/>
      <c r="CR478" s="157"/>
      <c r="CS478" s="157"/>
      <c r="CT478" s="157"/>
      <c r="CU478" s="157"/>
      <c r="CV478" s="157"/>
      <c r="CW478" s="157"/>
      <c r="CX478" s="157"/>
      <c r="CY478" s="157"/>
      <c r="CZ478" s="157"/>
      <c r="DA478" s="157"/>
      <c r="DB478" s="157"/>
      <c r="DC478" s="157"/>
      <c r="DD478" s="157"/>
      <c r="DE478" s="157"/>
      <c r="DF478" s="157"/>
      <c r="DG478" s="157"/>
      <c r="DH478" s="157"/>
    </row>
    <row r="479" spans="1:112" x14ac:dyDescent="0.25">
      <c r="A479" s="157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73" t="s">
        <v>2031</v>
      </c>
      <c r="BF479" s="173" t="s">
        <v>2032</v>
      </c>
      <c r="BG479" s="173" t="s">
        <v>2033</v>
      </c>
      <c r="BH479" s="173" t="s">
        <v>252</v>
      </c>
      <c r="BI479" s="173" t="s">
        <v>210</v>
      </c>
      <c r="BJ479" s="157"/>
      <c r="BK479" s="157"/>
      <c r="BL479" s="157"/>
      <c r="BM479" s="157"/>
      <c r="BN479" s="157"/>
      <c r="BO479" s="157"/>
      <c r="BP479" s="157"/>
      <c r="BQ479" s="157"/>
      <c r="BR479" s="157"/>
      <c r="BS479" s="157"/>
      <c r="BT479" s="157"/>
      <c r="BU479" s="157"/>
      <c r="BV479" s="157"/>
      <c r="BW479" s="157"/>
      <c r="BX479" s="157"/>
      <c r="BY479" s="157"/>
      <c r="BZ479" s="157"/>
      <c r="CA479" s="157"/>
      <c r="CB479" s="157"/>
      <c r="CC479" s="157"/>
      <c r="CD479" s="157"/>
      <c r="CE479" s="157"/>
      <c r="CF479" s="157"/>
      <c r="CG479" s="157"/>
      <c r="CH479" s="157"/>
      <c r="CI479" s="157"/>
      <c r="CJ479" s="157"/>
      <c r="CK479" s="157"/>
      <c r="CL479" s="157"/>
      <c r="CM479" s="157"/>
      <c r="CN479" s="157"/>
      <c r="CO479" s="157"/>
      <c r="CP479" s="157"/>
      <c r="CQ479" s="157"/>
      <c r="CR479" s="157"/>
      <c r="CS479" s="157"/>
      <c r="CT479" s="157"/>
      <c r="CU479" s="157"/>
      <c r="CV479" s="157"/>
      <c r="CW479" s="157"/>
      <c r="CX479" s="157"/>
      <c r="CY479" s="157"/>
      <c r="CZ479" s="157"/>
      <c r="DA479" s="157"/>
      <c r="DB479" s="157"/>
      <c r="DC479" s="157"/>
      <c r="DD479" s="157"/>
      <c r="DE479" s="157"/>
      <c r="DF479" s="157"/>
      <c r="DG479" s="157"/>
      <c r="DH479" s="157"/>
    </row>
    <row r="480" spans="1:112" x14ac:dyDescent="0.25">
      <c r="A480" s="157"/>
      <c r="B480" s="157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73" t="s">
        <v>2034</v>
      </c>
      <c r="BF480" s="173" t="s">
        <v>2032</v>
      </c>
      <c r="BG480" s="173" t="s">
        <v>2035</v>
      </c>
      <c r="BH480" s="173" t="s">
        <v>879</v>
      </c>
      <c r="BI480" s="173" t="s">
        <v>210</v>
      </c>
      <c r="BJ480" s="157"/>
      <c r="BK480" s="157"/>
      <c r="BL480" s="157"/>
      <c r="BM480" s="157"/>
      <c r="BN480" s="157"/>
      <c r="BO480" s="157"/>
      <c r="BP480" s="157"/>
      <c r="BQ480" s="157"/>
      <c r="BR480" s="157"/>
      <c r="BS480" s="157"/>
      <c r="BT480" s="157"/>
      <c r="BU480" s="157"/>
      <c r="BV480" s="157"/>
      <c r="BW480" s="157"/>
      <c r="BX480" s="157"/>
      <c r="BY480" s="157"/>
      <c r="BZ480" s="157"/>
      <c r="CA480" s="157"/>
      <c r="CB480" s="157"/>
      <c r="CC480" s="157"/>
      <c r="CD480" s="157"/>
      <c r="CE480" s="157"/>
      <c r="CF480" s="157"/>
      <c r="CG480" s="157"/>
      <c r="CH480" s="157"/>
      <c r="CI480" s="157"/>
      <c r="CJ480" s="157"/>
      <c r="CK480" s="157"/>
      <c r="CL480" s="157"/>
      <c r="CM480" s="157"/>
      <c r="CN480" s="157"/>
      <c r="CO480" s="157"/>
      <c r="CP480" s="157"/>
      <c r="CQ480" s="157"/>
      <c r="CR480" s="157"/>
      <c r="CS480" s="157"/>
      <c r="CT480" s="157"/>
      <c r="CU480" s="157"/>
      <c r="CV480" s="157"/>
      <c r="CW480" s="157"/>
      <c r="CX480" s="157"/>
      <c r="CY480" s="157"/>
      <c r="CZ480" s="157"/>
      <c r="DA480" s="157"/>
      <c r="DB480" s="157"/>
      <c r="DC480" s="157"/>
      <c r="DD480" s="157"/>
      <c r="DE480" s="157"/>
      <c r="DF480" s="157"/>
      <c r="DG480" s="157"/>
      <c r="DH480" s="157"/>
    </row>
    <row r="481" spans="1:112" x14ac:dyDescent="0.25">
      <c r="A481" s="157"/>
      <c r="B481" s="157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73" t="s">
        <v>1522</v>
      </c>
      <c r="BF481" s="173" t="s">
        <v>2032</v>
      </c>
      <c r="BG481" s="173" t="s">
        <v>2036</v>
      </c>
      <c r="BH481" s="173" t="s">
        <v>2037</v>
      </c>
      <c r="BI481" s="173" t="s">
        <v>210</v>
      </c>
      <c r="BJ481" s="157"/>
      <c r="BK481" s="157"/>
      <c r="BL481" s="157"/>
      <c r="BM481" s="157"/>
      <c r="BN481" s="157"/>
      <c r="BO481" s="157"/>
      <c r="BP481" s="157"/>
      <c r="BQ481" s="157"/>
      <c r="BR481" s="157"/>
      <c r="BS481" s="157"/>
      <c r="BT481" s="157"/>
      <c r="BU481" s="157"/>
      <c r="BV481" s="157"/>
      <c r="BW481" s="157"/>
      <c r="BX481" s="157"/>
      <c r="BY481" s="157"/>
      <c r="BZ481" s="157"/>
      <c r="CA481" s="157"/>
      <c r="CB481" s="157"/>
      <c r="CC481" s="157"/>
      <c r="CD481" s="157"/>
      <c r="CE481" s="157"/>
      <c r="CF481" s="157"/>
      <c r="CG481" s="157"/>
      <c r="CH481" s="157"/>
      <c r="CI481" s="157"/>
      <c r="CJ481" s="157"/>
      <c r="CK481" s="157"/>
      <c r="CL481" s="157"/>
      <c r="CM481" s="157"/>
      <c r="CN481" s="157"/>
      <c r="CO481" s="157"/>
      <c r="CP481" s="157"/>
      <c r="CQ481" s="157"/>
      <c r="CR481" s="157"/>
      <c r="CS481" s="157"/>
      <c r="CT481" s="157"/>
      <c r="CU481" s="157"/>
      <c r="CV481" s="157"/>
      <c r="CW481" s="157"/>
      <c r="CX481" s="157"/>
      <c r="CY481" s="157"/>
      <c r="CZ481" s="157"/>
      <c r="DA481" s="157"/>
      <c r="DB481" s="157"/>
      <c r="DC481" s="157"/>
      <c r="DD481" s="157"/>
      <c r="DE481" s="157"/>
      <c r="DF481" s="157"/>
      <c r="DG481" s="157"/>
      <c r="DH481" s="157"/>
    </row>
    <row r="482" spans="1:112" x14ac:dyDescent="0.25">
      <c r="A482" s="157"/>
      <c r="B482" s="157"/>
      <c r="C482" s="157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157"/>
      <c r="AZ482" s="157"/>
      <c r="BA482" s="157"/>
      <c r="BB482" s="157"/>
      <c r="BC482" s="157"/>
      <c r="BD482" s="157"/>
      <c r="BE482" s="173" t="s">
        <v>1526</v>
      </c>
      <c r="BF482" s="173" t="s">
        <v>2032</v>
      </c>
      <c r="BG482" s="173" t="s">
        <v>2038</v>
      </c>
      <c r="BH482" s="173" t="s">
        <v>2039</v>
      </c>
      <c r="BI482" s="173" t="s">
        <v>210</v>
      </c>
      <c r="BJ482" s="157"/>
      <c r="BK482" s="157"/>
      <c r="BL482" s="157"/>
      <c r="BM482" s="157"/>
      <c r="BN482" s="157"/>
      <c r="BO482" s="157"/>
      <c r="BP482" s="157"/>
      <c r="BQ482" s="157"/>
      <c r="BR482" s="157"/>
      <c r="BS482" s="157"/>
      <c r="BT482" s="157"/>
      <c r="BU482" s="157"/>
      <c r="BV482" s="157"/>
      <c r="BW482" s="157"/>
      <c r="BX482" s="157"/>
      <c r="BY482" s="157"/>
      <c r="BZ482" s="157"/>
      <c r="CA482" s="157"/>
      <c r="CB482" s="157"/>
      <c r="CC482" s="157"/>
      <c r="CD482" s="157"/>
      <c r="CE482" s="157"/>
      <c r="CF482" s="157"/>
      <c r="CG482" s="157"/>
      <c r="CH482" s="157"/>
      <c r="CI482" s="157"/>
      <c r="CJ482" s="157"/>
      <c r="CK482" s="157"/>
      <c r="CL482" s="157"/>
      <c r="CM482" s="157"/>
      <c r="CN482" s="157"/>
      <c r="CO482" s="157"/>
      <c r="CP482" s="157"/>
      <c r="CQ482" s="157"/>
      <c r="CR482" s="157"/>
      <c r="CS482" s="157"/>
      <c r="CT482" s="157"/>
      <c r="CU482" s="157"/>
      <c r="CV482" s="157"/>
      <c r="CW482" s="157"/>
      <c r="CX482" s="157"/>
      <c r="CY482" s="157"/>
      <c r="CZ482" s="157"/>
      <c r="DA482" s="157"/>
      <c r="DB482" s="157"/>
      <c r="DC482" s="157"/>
      <c r="DD482" s="157"/>
      <c r="DE482" s="157"/>
      <c r="DF482" s="157"/>
      <c r="DG482" s="157"/>
      <c r="DH482" s="157"/>
    </row>
    <row r="483" spans="1:112" x14ac:dyDescent="0.25">
      <c r="A483" s="157"/>
      <c r="B483" s="157"/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157"/>
      <c r="AZ483" s="157"/>
      <c r="BA483" s="157"/>
      <c r="BB483" s="157"/>
      <c r="BC483" s="157"/>
      <c r="BD483" s="157"/>
      <c r="BE483" s="173" t="s">
        <v>1530</v>
      </c>
      <c r="BF483" s="173" t="s">
        <v>2032</v>
      </c>
      <c r="BG483" s="173" t="s">
        <v>2040</v>
      </c>
      <c r="BH483" s="173" t="s">
        <v>2041</v>
      </c>
      <c r="BI483" s="173" t="s">
        <v>210</v>
      </c>
      <c r="BJ483" s="157"/>
      <c r="BK483" s="157"/>
      <c r="BL483" s="157"/>
      <c r="BM483" s="157"/>
      <c r="BN483" s="157"/>
      <c r="BO483" s="157"/>
      <c r="BP483" s="157"/>
      <c r="BQ483" s="157"/>
      <c r="BR483" s="157"/>
      <c r="BS483" s="157"/>
      <c r="BT483" s="157"/>
      <c r="BU483" s="157"/>
      <c r="BV483" s="157"/>
      <c r="BW483" s="157"/>
      <c r="BX483" s="157"/>
      <c r="BY483" s="157"/>
      <c r="BZ483" s="157"/>
      <c r="CA483" s="157"/>
      <c r="CB483" s="157"/>
      <c r="CC483" s="157"/>
      <c r="CD483" s="157"/>
      <c r="CE483" s="157"/>
      <c r="CF483" s="157"/>
      <c r="CG483" s="157"/>
      <c r="CH483" s="157"/>
      <c r="CI483" s="157"/>
      <c r="CJ483" s="157"/>
      <c r="CK483" s="157"/>
      <c r="CL483" s="157"/>
      <c r="CM483" s="157"/>
      <c r="CN483" s="157"/>
      <c r="CO483" s="157"/>
      <c r="CP483" s="157"/>
      <c r="CQ483" s="157"/>
      <c r="CR483" s="157"/>
      <c r="CS483" s="157"/>
      <c r="CT483" s="157"/>
      <c r="CU483" s="157"/>
      <c r="CV483" s="157"/>
      <c r="CW483" s="157"/>
      <c r="CX483" s="157"/>
      <c r="CY483" s="157"/>
      <c r="CZ483" s="157"/>
      <c r="DA483" s="157"/>
      <c r="DB483" s="157"/>
      <c r="DC483" s="157"/>
      <c r="DD483" s="157"/>
      <c r="DE483" s="157"/>
      <c r="DF483" s="157"/>
      <c r="DG483" s="157"/>
      <c r="DH483" s="157"/>
    </row>
    <row r="484" spans="1:112" x14ac:dyDescent="0.25">
      <c r="A484" s="157"/>
      <c r="B484" s="157"/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  <c r="AA484" s="157"/>
      <c r="AB484" s="157"/>
      <c r="AC484" s="157"/>
      <c r="AD484" s="157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/>
      <c r="AT484" s="157"/>
      <c r="AU484" s="157"/>
      <c r="AV484" s="157"/>
      <c r="AW484" s="157"/>
      <c r="AX484" s="157"/>
      <c r="AY484" s="157"/>
      <c r="AZ484" s="157"/>
      <c r="BA484" s="157"/>
      <c r="BB484" s="157"/>
      <c r="BC484" s="157"/>
      <c r="BD484" s="157"/>
      <c r="BE484" s="173" t="s">
        <v>1534</v>
      </c>
      <c r="BF484" s="173" t="s">
        <v>2032</v>
      </c>
      <c r="BG484" s="173" t="s">
        <v>2042</v>
      </c>
      <c r="BH484" s="173" t="s">
        <v>2043</v>
      </c>
      <c r="BI484" s="173" t="s">
        <v>210</v>
      </c>
      <c r="BJ484" s="157"/>
      <c r="BK484" s="157"/>
      <c r="BL484" s="157"/>
      <c r="BM484" s="157"/>
      <c r="BN484" s="157"/>
      <c r="BO484" s="157"/>
      <c r="BP484" s="157"/>
      <c r="BQ484" s="157"/>
      <c r="BR484" s="157"/>
      <c r="BS484" s="157"/>
      <c r="BT484" s="157"/>
      <c r="BU484" s="157"/>
      <c r="BV484" s="157"/>
      <c r="BW484" s="157"/>
      <c r="BX484" s="157"/>
      <c r="BY484" s="157"/>
      <c r="BZ484" s="157"/>
      <c r="CA484" s="157"/>
      <c r="CB484" s="157"/>
      <c r="CC484" s="157"/>
      <c r="CD484" s="157"/>
      <c r="CE484" s="157"/>
      <c r="CF484" s="157"/>
      <c r="CG484" s="157"/>
      <c r="CH484" s="157"/>
      <c r="CI484" s="157"/>
      <c r="CJ484" s="157"/>
      <c r="CK484" s="157"/>
      <c r="CL484" s="157"/>
      <c r="CM484" s="157"/>
      <c r="CN484" s="157"/>
      <c r="CO484" s="157"/>
      <c r="CP484" s="157"/>
      <c r="CQ484" s="157"/>
      <c r="CR484" s="157"/>
      <c r="CS484" s="157"/>
      <c r="CT484" s="157"/>
      <c r="CU484" s="157"/>
      <c r="CV484" s="157"/>
      <c r="CW484" s="157"/>
      <c r="CX484" s="157"/>
      <c r="CY484" s="157"/>
      <c r="CZ484" s="157"/>
      <c r="DA484" s="157"/>
      <c r="DB484" s="157"/>
      <c r="DC484" s="157"/>
      <c r="DD484" s="157"/>
      <c r="DE484" s="157"/>
      <c r="DF484" s="157"/>
      <c r="DG484" s="157"/>
      <c r="DH484" s="157"/>
    </row>
    <row r="485" spans="1:112" x14ac:dyDescent="0.25">
      <c r="A485" s="157"/>
      <c r="B485" s="157"/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  <c r="AT485" s="157"/>
      <c r="AU485" s="157"/>
      <c r="AV485" s="157"/>
      <c r="AW485" s="157"/>
      <c r="AX485" s="157"/>
      <c r="AY485" s="157"/>
      <c r="AZ485" s="157"/>
      <c r="BA485" s="157"/>
      <c r="BB485" s="157"/>
      <c r="BC485" s="157"/>
      <c r="BD485" s="157"/>
      <c r="BE485" s="173" t="s">
        <v>354</v>
      </c>
      <c r="BF485" s="173" t="s">
        <v>2032</v>
      </c>
      <c r="BG485" s="173" t="s">
        <v>2044</v>
      </c>
      <c r="BH485" s="173" t="s">
        <v>2045</v>
      </c>
      <c r="BI485" s="173" t="s">
        <v>210</v>
      </c>
      <c r="BJ485" s="157"/>
      <c r="BK485" s="157"/>
      <c r="BL485" s="157"/>
      <c r="BM485" s="157"/>
      <c r="BN485" s="157"/>
      <c r="BO485" s="157"/>
      <c r="BP485" s="157"/>
      <c r="BQ485" s="157"/>
      <c r="BR485" s="157"/>
      <c r="BS485" s="157"/>
      <c r="BT485" s="157"/>
      <c r="BU485" s="157"/>
      <c r="BV485" s="157"/>
      <c r="BW485" s="157"/>
      <c r="BX485" s="157"/>
      <c r="BY485" s="157"/>
      <c r="BZ485" s="157"/>
      <c r="CA485" s="157"/>
      <c r="CB485" s="157"/>
      <c r="CC485" s="157"/>
      <c r="CD485" s="157"/>
      <c r="CE485" s="157"/>
      <c r="CF485" s="157"/>
      <c r="CG485" s="157"/>
      <c r="CH485" s="157"/>
      <c r="CI485" s="157"/>
      <c r="CJ485" s="157"/>
      <c r="CK485" s="157"/>
      <c r="CL485" s="157"/>
      <c r="CM485" s="157"/>
      <c r="CN485" s="157"/>
      <c r="CO485" s="157"/>
      <c r="CP485" s="157"/>
      <c r="CQ485" s="157"/>
      <c r="CR485" s="157"/>
      <c r="CS485" s="157"/>
      <c r="CT485" s="157"/>
      <c r="CU485" s="157"/>
      <c r="CV485" s="157"/>
      <c r="CW485" s="157"/>
      <c r="CX485" s="157"/>
      <c r="CY485" s="157"/>
      <c r="CZ485" s="157"/>
      <c r="DA485" s="157"/>
      <c r="DB485" s="157"/>
      <c r="DC485" s="157"/>
      <c r="DD485" s="157"/>
      <c r="DE485" s="157"/>
      <c r="DF485" s="157"/>
      <c r="DG485" s="157"/>
      <c r="DH485" s="157"/>
    </row>
    <row r="486" spans="1:112" x14ac:dyDescent="0.25">
      <c r="A486" s="157"/>
      <c r="B486" s="157"/>
      <c r="C486" s="157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  <c r="AT486" s="157"/>
      <c r="AU486" s="157"/>
      <c r="AV486" s="157"/>
      <c r="AW486" s="157"/>
      <c r="AX486" s="157"/>
      <c r="AY486" s="157"/>
      <c r="AZ486" s="157"/>
      <c r="BA486" s="157"/>
      <c r="BB486" s="157"/>
      <c r="BC486" s="157"/>
      <c r="BD486" s="157"/>
      <c r="BE486" s="173" t="s">
        <v>2046</v>
      </c>
      <c r="BF486" s="173" t="s">
        <v>2032</v>
      </c>
      <c r="BG486" s="173" t="s">
        <v>2047</v>
      </c>
      <c r="BH486" s="173" t="s">
        <v>884</v>
      </c>
      <c r="BI486" s="173" t="s">
        <v>210</v>
      </c>
      <c r="BJ486" s="157"/>
      <c r="BK486" s="157"/>
      <c r="BL486" s="157"/>
      <c r="BM486" s="157"/>
      <c r="BN486" s="157"/>
      <c r="BO486" s="157"/>
      <c r="BP486" s="157"/>
      <c r="BQ486" s="157"/>
      <c r="BR486" s="157"/>
      <c r="BS486" s="157"/>
      <c r="BT486" s="157"/>
      <c r="BU486" s="157"/>
      <c r="BV486" s="157"/>
      <c r="BW486" s="157"/>
      <c r="BX486" s="157"/>
      <c r="BY486" s="157"/>
      <c r="BZ486" s="157"/>
      <c r="CA486" s="157"/>
      <c r="CB486" s="157"/>
      <c r="CC486" s="157"/>
      <c r="CD486" s="157"/>
      <c r="CE486" s="157"/>
      <c r="CF486" s="157"/>
      <c r="CG486" s="157"/>
      <c r="CH486" s="157"/>
      <c r="CI486" s="157"/>
      <c r="CJ486" s="157"/>
      <c r="CK486" s="157"/>
      <c r="CL486" s="157"/>
      <c r="CM486" s="157"/>
      <c r="CN486" s="157"/>
      <c r="CO486" s="157"/>
      <c r="CP486" s="157"/>
      <c r="CQ486" s="157"/>
      <c r="CR486" s="157"/>
      <c r="CS486" s="157"/>
      <c r="CT486" s="157"/>
      <c r="CU486" s="157"/>
      <c r="CV486" s="157"/>
      <c r="CW486" s="157"/>
      <c r="CX486" s="157"/>
      <c r="CY486" s="157"/>
      <c r="CZ486" s="157"/>
      <c r="DA486" s="157"/>
      <c r="DB486" s="157"/>
      <c r="DC486" s="157"/>
      <c r="DD486" s="157"/>
      <c r="DE486" s="157"/>
      <c r="DF486" s="157"/>
      <c r="DG486" s="157"/>
      <c r="DH486" s="157"/>
    </row>
    <row r="487" spans="1:112" x14ac:dyDescent="0.25">
      <c r="A487" s="157"/>
      <c r="B487" s="157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157"/>
      <c r="AZ487" s="157"/>
      <c r="BA487" s="157"/>
      <c r="BB487" s="157"/>
      <c r="BC487" s="157"/>
      <c r="BD487" s="157"/>
      <c r="BE487" s="173" t="s">
        <v>2048</v>
      </c>
      <c r="BF487" s="173" t="s">
        <v>2032</v>
      </c>
      <c r="BG487" s="173" t="s">
        <v>2049</v>
      </c>
      <c r="BH487" s="173" t="s">
        <v>884</v>
      </c>
      <c r="BI487" s="173" t="s">
        <v>210</v>
      </c>
      <c r="BJ487" s="157"/>
      <c r="BK487" s="157"/>
      <c r="BL487" s="157"/>
      <c r="BM487" s="157"/>
      <c r="BN487" s="157"/>
      <c r="BO487" s="157"/>
      <c r="BP487" s="157"/>
      <c r="BQ487" s="157"/>
      <c r="BR487" s="157"/>
      <c r="BS487" s="157"/>
      <c r="BT487" s="157"/>
      <c r="BU487" s="157"/>
      <c r="BV487" s="157"/>
      <c r="BW487" s="157"/>
      <c r="BX487" s="157"/>
      <c r="BY487" s="157"/>
      <c r="BZ487" s="157"/>
      <c r="CA487" s="157"/>
      <c r="CB487" s="157"/>
      <c r="CC487" s="157"/>
      <c r="CD487" s="157"/>
      <c r="CE487" s="157"/>
      <c r="CF487" s="157"/>
      <c r="CG487" s="157"/>
      <c r="CH487" s="157"/>
      <c r="CI487" s="157"/>
      <c r="CJ487" s="157"/>
      <c r="CK487" s="157"/>
      <c r="CL487" s="157"/>
      <c r="CM487" s="157"/>
      <c r="CN487" s="157"/>
      <c r="CO487" s="157"/>
      <c r="CP487" s="157"/>
      <c r="CQ487" s="157"/>
      <c r="CR487" s="157"/>
      <c r="CS487" s="157"/>
      <c r="CT487" s="157"/>
      <c r="CU487" s="157"/>
      <c r="CV487" s="157"/>
      <c r="CW487" s="157"/>
      <c r="CX487" s="157"/>
      <c r="CY487" s="157"/>
      <c r="CZ487" s="157"/>
      <c r="DA487" s="157"/>
      <c r="DB487" s="157"/>
      <c r="DC487" s="157"/>
      <c r="DD487" s="157"/>
      <c r="DE487" s="157"/>
      <c r="DF487" s="157"/>
      <c r="DG487" s="157"/>
      <c r="DH487" s="157"/>
    </row>
    <row r="488" spans="1:112" x14ac:dyDescent="0.25">
      <c r="A488" s="157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  <c r="AT488" s="157"/>
      <c r="AU488" s="157"/>
      <c r="AV488" s="157"/>
      <c r="AW488" s="157"/>
      <c r="AX488" s="157"/>
      <c r="AY488" s="157"/>
      <c r="AZ488" s="157"/>
      <c r="BA488" s="157"/>
      <c r="BB488" s="157"/>
      <c r="BC488" s="157"/>
      <c r="BD488" s="157"/>
      <c r="BE488" s="173" t="s">
        <v>1518</v>
      </c>
      <c r="BF488" s="173" t="s">
        <v>2032</v>
      </c>
      <c r="BG488" s="173" t="s">
        <v>2050</v>
      </c>
      <c r="BH488" s="173" t="s">
        <v>2051</v>
      </c>
      <c r="BI488" s="173" t="s">
        <v>210</v>
      </c>
      <c r="BJ488" s="157"/>
      <c r="BK488" s="157"/>
      <c r="BL488" s="157"/>
      <c r="BM488" s="157"/>
      <c r="BN488" s="157"/>
      <c r="BO488" s="157"/>
      <c r="BP488" s="157"/>
      <c r="BQ488" s="157"/>
      <c r="BR488" s="157"/>
      <c r="BS488" s="157"/>
      <c r="BT488" s="157"/>
      <c r="BU488" s="157"/>
      <c r="BV488" s="157"/>
      <c r="BW488" s="157"/>
      <c r="BX488" s="157"/>
      <c r="BY488" s="157"/>
      <c r="BZ488" s="157"/>
      <c r="CA488" s="157"/>
      <c r="CB488" s="157"/>
      <c r="CC488" s="157"/>
      <c r="CD488" s="157"/>
      <c r="CE488" s="157"/>
      <c r="CF488" s="157"/>
      <c r="CG488" s="157"/>
      <c r="CH488" s="157"/>
      <c r="CI488" s="157"/>
      <c r="CJ488" s="157"/>
      <c r="CK488" s="157"/>
      <c r="CL488" s="157"/>
      <c r="CM488" s="157"/>
      <c r="CN488" s="157"/>
      <c r="CO488" s="157"/>
      <c r="CP488" s="157"/>
      <c r="CQ488" s="157"/>
      <c r="CR488" s="157"/>
      <c r="CS488" s="157"/>
      <c r="CT488" s="157"/>
      <c r="CU488" s="157"/>
      <c r="CV488" s="157"/>
      <c r="CW488" s="157"/>
      <c r="CX488" s="157"/>
      <c r="CY488" s="157"/>
      <c r="CZ488" s="157"/>
      <c r="DA488" s="157"/>
      <c r="DB488" s="157"/>
      <c r="DC488" s="157"/>
      <c r="DD488" s="157"/>
      <c r="DE488" s="157"/>
      <c r="DF488" s="157"/>
      <c r="DG488" s="157"/>
      <c r="DH488" s="157"/>
    </row>
    <row r="489" spans="1:112" x14ac:dyDescent="0.25">
      <c r="A489" s="157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/>
      <c r="AQ489" s="157"/>
      <c r="AR489" s="157"/>
      <c r="AS489" s="157"/>
      <c r="AT489" s="157"/>
      <c r="AU489" s="157"/>
      <c r="AV489" s="157"/>
      <c r="AW489" s="157"/>
      <c r="AX489" s="157"/>
      <c r="AY489" s="157"/>
      <c r="AZ489" s="157"/>
      <c r="BA489" s="157"/>
      <c r="BB489" s="157"/>
      <c r="BC489" s="157"/>
      <c r="BD489" s="157"/>
      <c r="BE489" s="173" t="s">
        <v>2052</v>
      </c>
      <c r="BF489" s="173" t="s">
        <v>2032</v>
      </c>
      <c r="BG489" s="173" t="s">
        <v>2053</v>
      </c>
      <c r="BH489" s="173" t="s">
        <v>2054</v>
      </c>
      <c r="BI489" s="173" t="s">
        <v>210</v>
      </c>
      <c r="BJ489" s="157"/>
      <c r="BK489" s="157"/>
      <c r="BL489" s="157"/>
      <c r="BM489" s="157"/>
      <c r="BN489" s="157"/>
      <c r="BO489" s="157"/>
      <c r="BP489" s="157"/>
      <c r="BQ489" s="157"/>
      <c r="BR489" s="157"/>
      <c r="BS489" s="157"/>
      <c r="BT489" s="157"/>
      <c r="BU489" s="157"/>
      <c r="BV489" s="157"/>
      <c r="BW489" s="157"/>
      <c r="BX489" s="157"/>
      <c r="BY489" s="157"/>
      <c r="BZ489" s="157"/>
      <c r="CA489" s="157"/>
      <c r="CB489" s="157"/>
      <c r="CC489" s="157"/>
      <c r="CD489" s="157"/>
      <c r="CE489" s="157"/>
      <c r="CF489" s="157"/>
      <c r="CG489" s="157"/>
      <c r="CH489" s="157"/>
      <c r="CI489" s="157"/>
      <c r="CJ489" s="157"/>
      <c r="CK489" s="157"/>
      <c r="CL489" s="157"/>
      <c r="CM489" s="157"/>
      <c r="CN489" s="157"/>
      <c r="CO489" s="157"/>
      <c r="CP489" s="157"/>
      <c r="CQ489" s="157"/>
      <c r="CR489" s="157"/>
      <c r="CS489" s="157"/>
      <c r="CT489" s="157"/>
      <c r="CU489" s="157"/>
      <c r="CV489" s="157"/>
      <c r="CW489" s="157"/>
      <c r="CX489" s="157"/>
      <c r="CY489" s="157"/>
      <c r="CZ489" s="157"/>
      <c r="DA489" s="157"/>
      <c r="DB489" s="157"/>
      <c r="DC489" s="157"/>
      <c r="DD489" s="157"/>
      <c r="DE489" s="157"/>
      <c r="DF489" s="157"/>
      <c r="DG489" s="157"/>
      <c r="DH489" s="157"/>
    </row>
    <row r="490" spans="1:112" ht="25.5" x14ac:dyDescent="0.25">
      <c r="A490" s="157"/>
      <c r="B490" s="157"/>
      <c r="C490" s="157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7"/>
      <c r="AU490" s="157"/>
      <c r="AV490" s="157"/>
      <c r="AW490" s="157"/>
      <c r="AX490" s="157"/>
      <c r="AY490" s="157"/>
      <c r="AZ490" s="157"/>
      <c r="BA490" s="157"/>
      <c r="BB490" s="157"/>
      <c r="BC490" s="157"/>
      <c r="BD490" s="157"/>
      <c r="BE490" s="173" t="s">
        <v>2055</v>
      </c>
      <c r="BF490" s="173" t="s">
        <v>2032</v>
      </c>
      <c r="BG490" s="173" t="s">
        <v>2056</v>
      </c>
      <c r="BH490" s="173" t="s">
        <v>889</v>
      </c>
      <c r="BI490" s="173" t="s">
        <v>210</v>
      </c>
      <c r="BJ490" s="157"/>
      <c r="BK490" s="157"/>
      <c r="BL490" s="157"/>
      <c r="BM490" s="157"/>
      <c r="BN490" s="157"/>
      <c r="BO490" s="157"/>
      <c r="BP490" s="157"/>
      <c r="BQ490" s="157"/>
      <c r="BR490" s="157"/>
      <c r="BS490" s="157"/>
      <c r="BT490" s="157"/>
      <c r="BU490" s="157"/>
      <c r="BV490" s="157"/>
      <c r="BW490" s="157"/>
      <c r="BX490" s="157"/>
      <c r="BY490" s="157"/>
      <c r="BZ490" s="157"/>
      <c r="CA490" s="157"/>
      <c r="CB490" s="157"/>
      <c r="CC490" s="157"/>
      <c r="CD490" s="157"/>
      <c r="CE490" s="157"/>
      <c r="CF490" s="157"/>
      <c r="CG490" s="157"/>
      <c r="CH490" s="157"/>
      <c r="CI490" s="157"/>
      <c r="CJ490" s="157"/>
      <c r="CK490" s="157"/>
      <c r="CL490" s="157"/>
      <c r="CM490" s="157"/>
      <c r="CN490" s="157"/>
      <c r="CO490" s="157"/>
      <c r="CP490" s="157"/>
      <c r="CQ490" s="157"/>
      <c r="CR490" s="157"/>
      <c r="CS490" s="157"/>
      <c r="CT490" s="157"/>
      <c r="CU490" s="157"/>
      <c r="CV490" s="157"/>
      <c r="CW490" s="157"/>
      <c r="CX490" s="157"/>
      <c r="CY490" s="157"/>
      <c r="CZ490" s="157"/>
      <c r="DA490" s="157"/>
      <c r="DB490" s="157"/>
      <c r="DC490" s="157"/>
      <c r="DD490" s="157"/>
      <c r="DE490" s="157"/>
      <c r="DF490" s="157"/>
      <c r="DG490" s="157"/>
      <c r="DH490" s="157"/>
    </row>
    <row r="491" spans="1:112" x14ac:dyDescent="0.25">
      <c r="A491" s="157"/>
      <c r="B491" s="157"/>
      <c r="C491" s="157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  <c r="AT491" s="157"/>
      <c r="AU491" s="157"/>
      <c r="AV491" s="157"/>
      <c r="AW491" s="157"/>
      <c r="AX491" s="157"/>
      <c r="AY491" s="157"/>
      <c r="AZ491" s="157"/>
      <c r="BA491" s="157"/>
      <c r="BB491" s="157"/>
      <c r="BC491" s="157"/>
      <c r="BD491" s="157"/>
      <c r="BE491" s="173" t="s">
        <v>2057</v>
      </c>
      <c r="BF491" s="173" t="s">
        <v>2032</v>
      </c>
      <c r="BG491" s="173" t="s">
        <v>2058</v>
      </c>
      <c r="BH491" s="173" t="s">
        <v>2059</v>
      </c>
      <c r="BI491" s="173" t="s">
        <v>210</v>
      </c>
      <c r="BJ491" s="157"/>
      <c r="BK491" s="157"/>
      <c r="BL491" s="157"/>
      <c r="BM491" s="157"/>
      <c r="BN491" s="157"/>
      <c r="BO491" s="157"/>
      <c r="BP491" s="157"/>
      <c r="BQ491" s="157"/>
      <c r="BR491" s="157"/>
      <c r="BS491" s="157"/>
      <c r="BT491" s="157"/>
      <c r="BU491" s="157"/>
      <c r="BV491" s="157"/>
      <c r="BW491" s="157"/>
      <c r="BX491" s="157"/>
      <c r="BY491" s="157"/>
      <c r="BZ491" s="157"/>
      <c r="CA491" s="157"/>
      <c r="CB491" s="157"/>
      <c r="CC491" s="157"/>
      <c r="CD491" s="157"/>
      <c r="CE491" s="157"/>
      <c r="CF491" s="157"/>
      <c r="CG491" s="157"/>
      <c r="CH491" s="157"/>
      <c r="CI491" s="157"/>
      <c r="CJ491" s="157"/>
      <c r="CK491" s="157"/>
      <c r="CL491" s="157"/>
      <c r="CM491" s="157"/>
      <c r="CN491" s="157"/>
      <c r="CO491" s="157"/>
      <c r="CP491" s="157"/>
      <c r="CQ491" s="157"/>
      <c r="CR491" s="157"/>
      <c r="CS491" s="157"/>
      <c r="CT491" s="157"/>
      <c r="CU491" s="157"/>
      <c r="CV491" s="157"/>
      <c r="CW491" s="157"/>
      <c r="CX491" s="157"/>
      <c r="CY491" s="157"/>
      <c r="CZ491" s="157"/>
      <c r="DA491" s="157"/>
      <c r="DB491" s="157"/>
      <c r="DC491" s="157"/>
      <c r="DD491" s="157"/>
      <c r="DE491" s="157"/>
      <c r="DF491" s="157"/>
      <c r="DG491" s="157"/>
      <c r="DH491" s="157"/>
    </row>
    <row r="492" spans="1:112" x14ac:dyDescent="0.25">
      <c r="A492" s="157"/>
      <c r="B492" s="157"/>
      <c r="C492" s="157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73" t="s">
        <v>2060</v>
      </c>
      <c r="BF492" s="173" t="s">
        <v>2032</v>
      </c>
      <c r="BG492" s="173" t="s">
        <v>2061</v>
      </c>
      <c r="BH492" s="173" t="s">
        <v>1175</v>
      </c>
      <c r="BI492" s="173" t="s">
        <v>210</v>
      </c>
      <c r="BJ492" s="157"/>
      <c r="BK492" s="157"/>
      <c r="BL492" s="157"/>
      <c r="BM492" s="157"/>
      <c r="BN492" s="157"/>
      <c r="BO492" s="157"/>
      <c r="BP492" s="157"/>
      <c r="BQ492" s="157"/>
      <c r="BR492" s="157"/>
      <c r="BS492" s="157"/>
      <c r="BT492" s="157"/>
      <c r="BU492" s="157"/>
      <c r="BV492" s="157"/>
      <c r="BW492" s="157"/>
      <c r="BX492" s="157"/>
      <c r="BY492" s="157"/>
      <c r="BZ492" s="157"/>
      <c r="CA492" s="157"/>
      <c r="CB492" s="157"/>
      <c r="CC492" s="157"/>
      <c r="CD492" s="157"/>
      <c r="CE492" s="157"/>
      <c r="CF492" s="157"/>
      <c r="CG492" s="157"/>
      <c r="CH492" s="157"/>
      <c r="CI492" s="157"/>
      <c r="CJ492" s="157"/>
      <c r="CK492" s="157"/>
      <c r="CL492" s="157"/>
      <c r="CM492" s="157"/>
      <c r="CN492" s="157"/>
      <c r="CO492" s="157"/>
      <c r="CP492" s="157"/>
      <c r="CQ492" s="157"/>
      <c r="CR492" s="157"/>
      <c r="CS492" s="157"/>
      <c r="CT492" s="157"/>
      <c r="CU492" s="157"/>
      <c r="CV492" s="157"/>
      <c r="CW492" s="157"/>
      <c r="CX492" s="157"/>
      <c r="CY492" s="157"/>
      <c r="CZ492" s="157"/>
      <c r="DA492" s="157"/>
      <c r="DB492" s="157"/>
      <c r="DC492" s="157"/>
      <c r="DD492" s="157"/>
      <c r="DE492" s="157"/>
      <c r="DF492" s="157"/>
      <c r="DG492" s="157"/>
      <c r="DH492" s="157"/>
    </row>
    <row r="493" spans="1:112" x14ac:dyDescent="0.25">
      <c r="A493" s="157"/>
      <c r="B493" s="157"/>
      <c r="C493" s="157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73" t="s">
        <v>2062</v>
      </c>
      <c r="BF493" s="173" t="s">
        <v>2032</v>
      </c>
      <c r="BG493" s="173" t="s">
        <v>2063</v>
      </c>
      <c r="BH493" s="173" t="s">
        <v>1175</v>
      </c>
      <c r="BI493" s="173" t="s">
        <v>210</v>
      </c>
      <c r="BJ493" s="157"/>
      <c r="BK493" s="157"/>
      <c r="BL493" s="157"/>
      <c r="BM493" s="157"/>
      <c r="BN493" s="157"/>
      <c r="BO493" s="157"/>
      <c r="BP493" s="157"/>
      <c r="BQ493" s="157"/>
      <c r="BR493" s="157"/>
      <c r="BS493" s="157"/>
      <c r="BT493" s="157"/>
      <c r="BU493" s="157"/>
      <c r="BV493" s="157"/>
      <c r="BW493" s="157"/>
      <c r="BX493" s="157"/>
      <c r="BY493" s="157"/>
      <c r="BZ493" s="157"/>
      <c r="CA493" s="157"/>
      <c r="CB493" s="157"/>
      <c r="CC493" s="157"/>
      <c r="CD493" s="157"/>
      <c r="CE493" s="157"/>
      <c r="CF493" s="157"/>
      <c r="CG493" s="157"/>
      <c r="CH493" s="157"/>
      <c r="CI493" s="157"/>
      <c r="CJ493" s="157"/>
      <c r="CK493" s="157"/>
      <c r="CL493" s="157"/>
      <c r="CM493" s="157"/>
      <c r="CN493" s="157"/>
      <c r="CO493" s="157"/>
      <c r="CP493" s="157"/>
      <c r="CQ493" s="157"/>
      <c r="CR493" s="157"/>
      <c r="CS493" s="157"/>
      <c r="CT493" s="157"/>
      <c r="CU493" s="157"/>
      <c r="CV493" s="157"/>
      <c r="CW493" s="157"/>
      <c r="CX493" s="157"/>
      <c r="CY493" s="157"/>
      <c r="CZ493" s="157"/>
      <c r="DA493" s="157"/>
      <c r="DB493" s="157"/>
      <c r="DC493" s="157"/>
      <c r="DD493" s="157"/>
      <c r="DE493" s="157"/>
      <c r="DF493" s="157"/>
      <c r="DG493" s="157"/>
      <c r="DH493" s="157"/>
    </row>
    <row r="494" spans="1:112" x14ac:dyDescent="0.25">
      <c r="A494" s="157"/>
      <c r="B494" s="157"/>
      <c r="C494" s="157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73" t="s">
        <v>2064</v>
      </c>
      <c r="BF494" s="173" t="s">
        <v>2032</v>
      </c>
      <c r="BG494" s="173" t="s">
        <v>2065</v>
      </c>
      <c r="BH494" s="173" t="s">
        <v>1180</v>
      </c>
      <c r="BI494" s="173" t="s">
        <v>210</v>
      </c>
      <c r="BJ494" s="157"/>
      <c r="BK494" s="157"/>
      <c r="BL494" s="157"/>
      <c r="BM494" s="157"/>
      <c r="BN494" s="157"/>
      <c r="BO494" s="157"/>
      <c r="BP494" s="157"/>
      <c r="BQ494" s="157"/>
      <c r="BR494" s="157"/>
      <c r="BS494" s="157"/>
      <c r="BT494" s="157"/>
      <c r="BU494" s="157"/>
      <c r="BV494" s="157"/>
      <c r="BW494" s="157"/>
      <c r="BX494" s="157"/>
      <c r="BY494" s="157"/>
      <c r="BZ494" s="157"/>
      <c r="CA494" s="157"/>
      <c r="CB494" s="157"/>
      <c r="CC494" s="157"/>
      <c r="CD494" s="157"/>
      <c r="CE494" s="157"/>
      <c r="CF494" s="157"/>
      <c r="CG494" s="157"/>
      <c r="CH494" s="157"/>
      <c r="CI494" s="157"/>
      <c r="CJ494" s="157"/>
      <c r="CK494" s="157"/>
      <c r="CL494" s="157"/>
      <c r="CM494" s="157"/>
      <c r="CN494" s="157"/>
      <c r="CO494" s="157"/>
      <c r="CP494" s="157"/>
      <c r="CQ494" s="157"/>
      <c r="CR494" s="157"/>
      <c r="CS494" s="157"/>
      <c r="CT494" s="157"/>
      <c r="CU494" s="157"/>
      <c r="CV494" s="157"/>
      <c r="CW494" s="157"/>
      <c r="CX494" s="157"/>
      <c r="CY494" s="157"/>
      <c r="CZ494" s="157"/>
      <c r="DA494" s="157"/>
      <c r="DB494" s="157"/>
      <c r="DC494" s="157"/>
      <c r="DD494" s="157"/>
      <c r="DE494" s="157"/>
      <c r="DF494" s="157"/>
      <c r="DG494" s="157"/>
      <c r="DH494" s="157"/>
    </row>
    <row r="495" spans="1:112" x14ac:dyDescent="0.25">
      <c r="A495" s="157"/>
      <c r="B495" s="157"/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73" t="s">
        <v>2066</v>
      </c>
      <c r="BF495" s="173" t="s">
        <v>2032</v>
      </c>
      <c r="BG495" s="173" t="s">
        <v>2067</v>
      </c>
      <c r="BH495" s="173" t="s">
        <v>1180</v>
      </c>
      <c r="BI495" s="173" t="s">
        <v>210</v>
      </c>
      <c r="BJ495" s="157"/>
      <c r="BK495" s="157"/>
      <c r="BL495" s="157"/>
      <c r="BM495" s="157"/>
      <c r="BN495" s="157"/>
      <c r="BO495" s="157"/>
      <c r="BP495" s="157"/>
      <c r="BQ495" s="157"/>
      <c r="BR495" s="157"/>
      <c r="BS495" s="157"/>
      <c r="BT495" s="157"/>
      <c r="BU495" s="157"/>
      <c r="BV495" s="157"/>
      <c r="BW495" s="157"/>
      <c r="BX495" s="157"/>
      <c r="BY495" s="157"/>
      <c r="BZ495" s="157"/>
      <c r="CA495" s="157"/>
      <c r="CB495" s="157"/>
      <c r="CC495" s="157"/>
      <c r="CD495" s="157"/>
      <c r="CE495" s="157"/>
      <c r="CF495" s="157"/>
      <c r="CG495" s="157"/>
      <c r="CH495" s="157"/>
      <c r="CI495" s="157"/>
      <c r="CJ495" s="157"/>
      <c r="CK495" s="157"/>
      <c r="CL495" s="157"/>
      <c r="CM495" s="157"/>
      <c r="CN495" s="157"/>
      <c r="CO495" s="157"/>
      <c r="CP495" s="157"/>
      <c r="CQ495" s="157"/>
      <c r="CR495" s="157"/>
      <c r="CS495" s="157"/>
      <c r="CT495" s="157"/>
      <c r="CU495" s="157"/>
      <c r="CV495" s="157"/>
      <c r="CW495" s="157"/>
      <c r="CX495" s="157"/>
      <c r="CY495" s="157"/>
      <c r="CZ495" s="157"/>
      <c r="DA495" s="157"/>
      <c r="DB495" s="157"/>
      <c r="DC495" s="157"/>
      <c r="DD495" s="157"/>
      <c r="DE495" s="157"/>
      <c r="DF495" s="157"/>
      <c r="DG495" s="157"/>
      <c r="DH495" s="157"/>
    </row>
    <row r="496" spans="1:112" x14ac:dyDescent="0.25">
      <c r="A496" s="157"/>
      <c r="B496" s="157"/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73" t="s">
        <v>1957</v>
      </c>
      <c r="BF496" s="173" t="s">
        <v>2032</v>
      </c>
      <c r="BG496" s="173" t="s">
        <v>2068</v>
      </c>
      <c r="BH496" s="173" t="s">
        <v>2069</v>
      </c>
      <c r="BI496" s="173" t="s">
        <v>210</v>
      </c>
      <c r="BJ496" s="157"/>
      <c r="BK496" s="157"/>
      <c r="BL496" s="157"/>
      <c r="BM496" s="157"/>
      <c r="BN496" s="157"/>
      <c r="BO496" s="157"/>
      <c r="BP496" s="157"/>
      <c r="BQ496" s="157"/>
      <c r="BR496" s="157"/>
      <c r="BS496" s="157"/>
      <c r="BT496" s="157"/>
      <c r="BU496" s="157"/>
      <c r="BV496" s="157"/>
      <c r="BW496" s="157"/>
      <c r="BX496" s="157"/>
      <c r="BY496" s="157"/>
      <c r="BZ496" s="157"/>
      <c r="CA496" s="157"/>
      <c r="CB496" s="157"/>
      <c r="CC496" s="157"/>
      <c r="CD496" s="157"/>
      <c r="CE496" s="157"/>
      <c r="CF496" s="157"/>
      <c r="CG496" s="157"/>
      <c r="CH496" s="157"/>
      <c r="CI496" s="157"/>
      <c r="CJ496" s="157"/>
      <c r="CK496" s="157"/>
      <c r="CL496" s="157"/>
      <c r="CM496" s="157"/>
      <c r="CN496" s="157"/>
      <c r="CO496" s="157"/>
      <c r="CP496" s="157"/>
      <c r="CQ496" s="157"/>
      <c r="CR496" s="157"/>
      <c r="CS496" s="157"/>
      <c r="CT496" s="157"/>
      <c r="CU496" s="157"/>
      <c r="CV496" s="157"/>
      <c r="CW496" s="157"/>
      <c r="CX496" s="157"/>
      <c r="CY496" s="157"/>
      <c r="CZ496" s="157"/>
      <c r="DA496" s="157"/>
      <c r="DB496" s="157"/>
      <c r="DC496" s="157"/>
      <c r="DD496" s="157"/>
      <c r="DE496" s="157"/>
      <c r="DF496" s="157"/>
      <c r="DG496" s="157"/>
      <c r="DH496" s="157"/>
    </row>
    <row r="497" spans="1:112" x14ac:dyDescent="0.25">
      <c r="A497" s="157"/>
      <c r="B497" s="157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73" t="s">
        <v>2070</v>
      </c>
      <c r="BF497" s="173" t="s">
        <v>2032</v>
      </c>
      <c r="BG497" s="173" t="s">
        <v>2071</v>
      </c>
      <c r="BH497" s="173" t="s">
        <v>1193</v>
      </c>
      <c r="BI497" s="173" t="s">
        <v>210</v>
      </c>
      <c r="BJ497" s="157"/>
      <c r="BK497" s="157"/>
      <c r="BL497" s="157"/>
      <c r="BM497" s="157"/>
      <c r="BN497" s="157"/>
      <c r="BO497" s="157"/>
      <c r="BP497" s="157"/>
      <c r="BQ497" s="157"/>
      <c r="BR497" s="157"/>
      <c r="BS497" s="157"/>
      <c r="BT497" s="157"/>
      <c r="BU497" s="157"/>
      <c r="BV497" s="157"/>
      <c r="BW497" s="157"/>
      <c r="BX497" s="157"/>
      <c r="BY497" s="157"/>
      <c r="BZ497" s="157"/>
      <c r="CA497" s="157"/>
      <c r="CB497" s="157"/>
      <c r="CC497" s="157"/>
      <c r="CD497" s="157"/>
      <c r="CE497" s="157"/>
      <c r="CF497" s="157"/>
      <c r="CG497" s="157"/>
      <c r="CH497" s="157"/>
      <c r="CI497" s="157"/>
      <c r="CJ497" s="157"/>
      <c r="CK497" s="157"/>
      <c r="CL497" s="157"/>
      <c r="CM497" s="157"/>
      <c r="CN497" s="157"/>
      <c r="CO497" s="157"/>
      <c r="CP497" s="157"/>
      <c r="CQ497" s="157"/>
      <c r="CR497" s="157"/>
      <c r="CS497" s="157"/>
      <c r="CT497" s="157"/>
      <c r="CU497" s="157"/>
      <c r="CV497" s="157"/>
      <c r="CW497" s="157"/>
      <c r="CX497" s="157"/>
      <c r="CY497" s="157"/>
      <c r="CZ497" s="157"/>
      <c r="DA497" s="157"/>
      <c r="DB497" s="157"/>
      <c r="DC497" s="157"/>
      <c r="DD497" s="157"/>
      <c r="DE497" s="157"/>
      <c r="DF497" s="157"/>
      <c r="DG497" s="157"/>
      <c r="DH497" s="157"/>
    </row>
    <row r="498" spans="1:112" x14ac:dyDescent="0.25">
      <c r="A498" s="157"/>
      <c r="B498" s="157"/>
      <c r="C498" s="157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73" t="s">
        <v>2072</v>
      </c>
      <c r="BF498" s="173" t="s">
        <v>2032</v>
      </c>
      <c r="BG498" s="173" t="s">
        <v>2073</v>
      </c>
      <c r="BH498" s="173" t="s">
        <v>2074</v>
      </c>
      <c r="BI498" s="173" t="s">
        <v>210</v>
      </c>
      <c r="BJ498" s="157"/>
      <c r="BK498" s="157"/>
      <c r="BL498" s="157"/>
      <c r="BM498" s="157"/>
      <c r="BN498" s="157"/>
      <c r="BO498" s="157"/>
      <c r="BP498" s="157"/>
      <c r="BQ498" s="157"/>
      <c r="BR498" s="157"/>
      <c r="BS498" s="157"/>
      <c r="BT498" s="157"/>
      <c r="BU498" s="157"/>
      <c r="BV498" s="157"/>
      <c r="BW498" s="157"/>
      <c r="BX498" s="157"/>
      <c r="BY498" s="157"/>
      <c r="BZ498" s="157"/>
      <c r="CA498" s="157"/>
      <c r="CB498" s="157"/>
      <c r="CC498" s="157"/>
      <c r="CD498" s="157"/>
      <c r="CE498" s="157"/>
      <c r="CF498" s="157"/>
      <c r="CG498" s="157"/>
      <c r="CH498" s="157"/>
      <c r="CI498" s="157"/>
      <c r="CJ498" s="157"/>
      <c r="CK498" s="157"/>
      <c r="CL498" s="157"/>
      <c r="CM498" s="157"/>
      <c r="CN498" s="157"/>
      <c r="CO498" s="157"/>
      <c r="CP498" s="157"/>
      <c r="CQ498" s="157"/>
      <c r="CR498" s="157"/>
      <c r="CS498" s="157"/>
      <c r="CT498" s="157"/>
      <c r="CU498" s="157"/>
      <c r="CV498" s="157"/>
      <c r="CW498" s="157"/>
      <c r="CX498" s="157"/>
      <c r="CY498" s="157"/>
      <c r="CZ498" s="157"/>
      <c r="DA498" s="157"/>
      <c r="DB498" s="157"/>
      <c r="DC498" s="157"/>
      <c r="DD498" s="157"/>
      <c r="DE498" s="157"/>
      <c r="DF498" s="157"/>
      <c r="DG498" s="157"/>
      <c r="DH498" s="157"/>
    </row>
    <row r="499" spans="1:112" x14ac:dyDescent="0.25">
      <c r="A499" s="157"/>
      <c r="B499" s="157"/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73" t="s">
        <v>2075</v>
      </c>
      <c r="BF499" s="173" t="s">
        <v>2032</v>
      </c>
      <c r="BG499" s="173" t="s">
        <v>2076</v>
      </c>
      <c r="BH499" s="173" t="s">
        <v>2077</v>
      </c>
      <c r="BI499" s="173" t="s">
        <v>210</v>
      </c>
      <c r="BJ499" s="157"/>
      <c r="BK499" s="157"/>
      <c r="BL499" s="157"/>
      <c r="BM499" s="157"/>
      <c r="BN499" s="157"/>
      <c r="BO499" s="157"/>
      <c r="BP499" s="157"/>
      <c r="BQ499" s="157"/>
      <c r="BR499" s="157"/>
      <c r="BS499" s="157"/>
      <c r="BT499" s="157"/>
      <c r="BU499" s="157"/>
      <c r="BV499" s="157"/>
      <c r="BW499" s="157"/>
      <c r="BX499" s="157"/>
      <c r="BY499" s="157"/>
      <c r="BZ499" s="157"/>
      <c r="CA499" s="157"/>
      <c r="CB499" s="157"/>
      <c r="CC499" s="157"/>
      <c r="CD499" s="157"/>
      <c r="CE499" s="157"/>
      <c r="CF499" s="157"/>
      <c r="CG499" s="157"/>
      <c r="CH499" s="157"/>
      <c r="CI499" s="157"/>
      <c r="CJ499" s="157"/>
      <c r="CK499" s="157"/>
      <c r="CL499" s="157"/>
      <c r="CM499" s="157"/>
      <c r="CN499" s="157"/>
      <c r="CO499" s="157"/>
      <c r="CP499" s="157"/>
      <c r="CQ499" s="157"/>
      <c r="CR499" s="157"/>
      <c r="CS499" s="157"/>
      <c r="CT499" s="157"/>
      <c r="CU499" s="157"/>
      <c r="CV499" s="157"/>
      <c r="CW499" s="157"/>
      <c r="CX499" s="157"/>
      <c r="CY499" s="157"/>
      <c r="CZ499" s="157"/>
      <c r="DA499" s="157"/>
      <c r="DB499" s="157"/>
      <c r="DC499" s="157"/>
      <c r="DD499" s="157"/>
      <c r="DE499" s="157"/>
      <c r="DF499" s="157"/>
      <c r="DG499" s="157"/>
      <c r="DH499" s="157"/>
    </row>
    <row r="500" spans="1:112" x14ac:dyDescent="0.25">
      <c r="A500" s="157"/>
      <c r="B500" s="157"/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73" t="s">
        <v>2078</v>
      </c>
      <c r="BF500" s="173" t="s">
        <v>2032</v>
      </c>
      <c r="BG500" s="173" t="s">
        <v>2079</v>
      </c>
      <c r="BH500" s="173" t="s">
        <v>2080</v>
      </c>
      <c r="BI500" s="173" t="s">
        <v>210</v>
      </c>
      <c r="BJ500" s="157"/>
      <c r="BK500" s="157"/>
      <c r="BL500" s="157"/>
      <c r="BM500" s="157"/>
      <c r="BN500" s="157"/>
      <c r="BO500" s="157"/>
      <c r="BP500" s="157"/>
      <c r="BQ500" s="157"/>
      <c r="BR500" s="157"/>
      <c r="BS500" s="157"/>
      <c r="BT500" s="157"/>
      <c r="BU500" s="157"/>
      <c r="BV500" s="157"/>
      <c r="BW500" s="157"/>
      <c r="BX500" s="157"/>
      <c r="BY500" s="157"/>
      <c r="BZ500" s="157"/>
      <c r="CA500" s="157"/>
      <c r="CB500" s="157"/>
      <c r="CC500" s="157"/>
      <c r="CD500" s="157"/>
      <c r="CE500" s="157"/>
      <c r="CF500" s="157"/>
      <c r="CG500" s="157"/>
      <c r="CH500" s="157"/>
      <c r="CI500" s="157"/>
      <c r="CJ500" s="157"/>
      <c r="CK500" s="157"/>
      <c r="CL500" s="157"/>
      <c r="CM500" s="157"/>
      <c r="CN500" s="157"/>
      <c r="CO500" s="157"/>
      <c r="CP500" s="157"/>
      <c r="CQ500" s="157"/>
      <c r="CR500" s="157"/>
      <c r="CS500" s="157"/>
      <c r="CT500" s="157"/>
      <c r="CU500" s="157"/>
      <c r="CV500" s="157"/>
      <c r="CW500" s="157"/>
      <c r="CX500" s="157"/>
      <c r="CY500" s="157"/>
      <c r="CZ500" s="157"/>
      <c r="DA500" s="157"/>
      <c r="DB500" s="157"/>
      <c r="DC500" s="157"/>
      <c r="DD500" s="157"/>
      <c r="DE500" s="157"/>
      <c r="DF500" s="157"/>
      <c r="DG500" s="157"/>
      <c r="DH500" s="157"/>
    </row>
    <row r="501" spans="1:112" x14ac:dyDescent="0.25">
      <c r="A501" s="157"/>
      <c r="B501" s="157"/>
      <c r="C501" s="157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73" t="s">
        <v>2081</v>
      </c>
      <c r="BF501" s="173" t="s">
        <v>2032</v>
      </c>
      <c r="BG501" s="173" t="s">
        <v>2082</v>
      </c>
      <c r="BH501" s="173" t="s">
        <v>2083</v>
      </c>
      <c r="BI501" s="173" t="s">
        <v>210</v>
      </c>
      <c r="BJ501" s="157"/>
      <c r="BK501" s="157"/>
      <c r="BL501" s="157"/>
      <c r="BM501" s="157"/>
      <c r="BN501" s="157"/>
      <c r="BO501" s="157"/>
      <c r="BP501" s="157"/>
      <c r="BQ501" s="157"/>
      <c r="BR501" s="157"/>
      <c r="BS501" s="157"/>
      <c r="BT501" s="157"/>
      <c r="BU501" s="157"/>
      <c r="BV501" s="157"/>
      <c r="BW501" s="157"/>
      <c r="BX501" s="157"/>
      <c r="BY501" s="157"/>
      <c r="BZ501" s="157"/>
      <c r="CA501" s="157"/>
      <c r="CB501" s="157"/>
      <c r="CC501" s="157"/>
      <c r="CD501" s="157"/>
      <c r="CE501" s="157"/>
      <c r="CF501" s="157"/>
      <c r="CG501" s="157"/>
      <c r="CH501" s="157"/>
      <c r="CI501" s="157"/>
      <c r="CJ501" s="157"/>
      <c r="CK501" s="157"/>
      <c r="CL501" s="157"/>
      <c r="CM501" s="157"/>
      <c r="CN501" s="157"/>
      <c r="CO501" s="157"/>
      <c r="CP501" s="157"/>
      <c r="CQ501" s="157"/>
      <c r="CR501" s="157"/>
      <c r="CS501" s="157"/>
      <c r="CT501" s="157"/>
      <c r="CU501" s="157"/>
      <c r="CV501" s="157"/>
      <c r="CW501" s="157"/>
      <c r="CX501" s="157"/>
      <c r="CY501" s="157"/>
      <c r="CZ501" s="157"/>
      <c r="DA501" s="157"/>
      <c r="DB501" s="157"/>
      <c r="DC501" s="157"/>
      <c r="DD501" s="157"/>
      <c r="DE501" s="157"/>
      <c r="DF501" s="157"/>
      <c r="DG501" s="157"/>
      <c r="DH501" s="157"/>
    </row>
    <row r="502" spans="1:112" x14ac:dyDescent="0.25">
      <c r="A502" s="157"/>
      <c r="B502" s="157"/>
      <c r="C502" s="157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73" t="s">
        <v>2084</v>
      </c>
      <c r="BF502" s="173" t="s">
        <v>2032</v>
      </c>
      <c r="BG502" s="173" t="s">
        <v>2085</v>
      </c>
      <c r="BH502" s="173" t="s">
        <v>2086</v>
      </c>
      <c r="BI502" s="173" t="s">
        <v>210</v>
      </c>
      <c r="BJ502" s="157"/>
      <c r="BK502" s="157"/>
      <c r="BL502" s="157"/>
      <c r="BM502" s="157"/>
      <c r="BN502" s="157"/>
      <c r="BO502" s="157"/>
      <c r="BP502" s="157"/>
      <c r="BQ502" s="157"/>
      <c r="BR502" s="157"/>
      <c r="BS502" s="157"/>
      <c r="BT502" s="157"/>
      <c r="BU502" s="157"/>
      <c r="BV502" s="157"/>
      <c r="BW502" s="157"/>
      <c r="BX502" s="157"/>
      <c r="BY502" s="157"/>
      <c r="BZ502" s="157"/>
      <c r="CA502" s="157"/>
      <c r="CB502" s="157"/>
      <c r="CC502" s="157"/>
      <c r="CD502" s="157"/>
      <c r="CE502" s="157"/>
      <c r="CF502" s="157"/>
      <c r="CG502" s="157"/>
      <c r="CH502" s="157"/>
      <c r="CI502" s="157"/>
      <c r="CJ502" s="157"/>
      <c r="CK502" s="157"/>
      <c r="CL502" s="157"/>
      <c r="CM502" s="157"/>
      <c r="CN502" s="157"/>
      <c r="CO502" s="157"/>
      <c r="CP502" s="157"/>
      <c r="CQ502" s="157"/>
      <c r="CR502" s="157"/>
      <c r="CS502" s="157"/>
      <c r="CT502" s="157"/>
      <c r="CU502" s="157"/>
      <c r="CV502" s="157"/>
      <c r="CW502" s="157"/>
      <c r="CX502" s="157"/>
      <c r="CY502" s="157"/>
      <c r="CZ502" s="157"/>
      <c r="DA502" s="157"/>
      <c r="DB502" s="157"/>
      <c r="DC502" s="157"/>
      <c r="DD502" s="157"/>
      <c r="DE502" s="157"/>
      <c r="DF502" s="157"/>
      <c r="DG502" s="157"/>
      <c r="DH502" s="157"/>
    </row>
    <row r="503" spans="1:112" x14ac:dyDescent="0.25">
      <c r="A503" s="157"/>
      <c r="B503" s="157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  <c r="AA503" s="157"/>
      <c r="AB503" s="157"/>
      <c r="AC503" s="157"/>
      <c r="AD503" s="157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73" t="s">
        <v>2087</v>
      </c>
      <c r="BF503" s="173" t="s">
        <v>2032</v>
      </c>
      <c r="BG503" s="173" t="s">
        <v>2088</v>
      </c>
      <c r="BH503" s="173" t="s">
        <v>2089</v>
      </c>
      <c r="BI503" s="173" t="s">
        <v>210</v>
      </c>
      <c r="BJ503" s="157"/>
      <c r="BK503" s="157"/>
      <c r="BL503" s="157"/>
      <c r="BM503" s="157"/>
      <c r="BN503" s="157"/>
      <c r="BO503" s="157"/>
      <c r="BP503" s="157"/>
      <c r="BQ503" s="157"/>
      <c r="BR503" s="157"/>
      <c r="BS503" s="157"/>
      <c r="BT503" s="157"/>
      <c r="BU503" s="157"/>
      <c r="BV503" s="157"/>
      <c r="BW503" s="157"/>
      <c r="BX503" s="157"/>
      <c r="BY503" s="157"/>
      <c r="BZ503" s="157"/>
      <c r="CA503" s="157"/>
      <c r="CB503" s="157"/>
      <c r="CC503" s="157"/>
      <c r="CD503" s="157"/>
      <c r="CE503" s="157"/>
      <c r="CF503" s="157"/>
      <c r="CG503" s="157"/>
      <c r="CH503" s="157"/>
      <c r="CI503" s="157"/>
      <c r="CJ503" s="157"/>
      <c r="CK503" s="157"/>
      <c r="CL503" s="157"/>
      <c r="CM503" s="157"/>
      <c r="CN503" s="157"/>
      <c r="CO503" s="157"/>
      <c r="CP503" s="157"/>
      <c r="CQ503" s="157"/>
      <c r="CR503" s="157"/>
      <c r="CS503" s="157"/>
      <c r="CT503" s="157"/>
      <c r="CU503" s="157"/>
      <c r="CV503" s="157"/>
      <c r="CW503" s="157"/>
      <c r="CX503" s="157"/>
      <c r="CY503" s="157"/>
      <c r="CZ503" s="157"/>
      <c r="DA503" s="157"/>
      <c r="DB503" s="157"/>
      <c r="DC503" s="157"/>
      <c r="DD503" s="157"/>
      <c r="DE503" s="157"/>
      <c r="DF503" s="157"/>
      <c r="DG503" s="157"/>
      <c r="DH503" s="157"/>
    </row>
    <row r="504" spans="1:112" x14ac:dyDescent="0.25">
      <c r="A504" s="157"/>
      <c r="B504" s="157"/>
      <c r="C504" s="157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  <c r="AA504" s="157"/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157"/>
      <c r="AZ504" s="157"/>
      <c r="BA504" s="157"/>
      <c r="BB504" s="157"/>
      <c r="BC504" s="157"/>
      <c r="BD504" s="157"/>
      <c r="BE504" s="173" t="s">
        <v>2090</v>
      </c>
      <c r="BF504" s="173" t="s">
        <v>2032</v>
      </c>
      <c r="BG504" s="173" t="s">
        <v>2091</v>
      </c>
      <c r="BH504" s="173" t="s">
        <v>1203</v>
      </c>
      <c r="BI504" s="173" t="s">
        <v>210</v>
      </c>
      <c r="BJ504" s="157"/>
      <c r="BK504" s="157"/>
      <c r="BL504" s="157"/>
      <c r="BM504" s="157"/>
      <c r="BN504" s="157"/>
      <c r="BO504" s="157"/>
      <c r="BP504" s="157"/>
      <c r="BQ504" s="157"/>
      <c r="BR504" s="157"/>
      <c r="BS504" s="157"/>
      <c r="BT504" s="157"/>
      <c r="BU504" s="157"/>
      <c r="BV504" s="157"/>
      <c r="BW504" s="157"/>
      <c r="BX504" s="157"/>
      <c r="BY504" s="157"/>
      <c r="BZ504" s="157"/>
      <c r="CA504" s="157"/>
      <c r="CB504" s="157"/>
      <c r="CC504" s="157"/>
      <c r="CD504" s="157"/>
      <c r="CE504" s="157"/>
      <c r="CF504" s="157"/>
      <c r="CG504" s="157"/>
      <c r="CH504" s="157"/>
      <c r="CI504" s="157"/>
      <c r="CJ504" s="157"/>
      <c r="CK504" s="157"/>
      <c r="CL504" s="157"/>
      <c r="CM504" s="157"/>
      <c r="CN504" s="157"/>
      <c r="CO504" s="157"/>
      <c r="CP504" s="157"/>
      <c r="CQ504" s="157"/>
      <c r="CR504" s="157"/>
      <c r="CS504" s="157"/>
      <c r="CT504" s="157"/>
      <c r="CU504" s="157"/>
      <c r="CV504" s="157"/>
      <c r="CW504" s="157"/>
      <c r="CX504" s="157"/>
      <c r="CY504" s="157"/>
      <c r="CZ504" s="157"/>
      <c r="DA504" s="157"/>
      <c r="DB504" s="157"/>
      <c r="DC504" s="157"/>
      <c r="DD504" s="157"/>
      <c r="DE504" s="157"/>
      <c r="DF504" s="157"/>
      <c r="DG504" s="157"/>
      <c r="DH504" s="157"/>
    </row>
    <row r="505" spans="1:112" x14ac:dyDescent="0.25">
      <c r="A505" s="157"/>
      <c r="B505" s="157"/>
      <c r="C505" s="157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157"/>
      <c r="AZ505" s="157"/>
      <c r="BA505" s="157"/>
      <c r="BB505" s="157"/>
      <c r="BC505" s="157"/>
      <c r="BD505" s="157"/>
      <c r="BE505" s="173" t="s">
        <v>2092</v>
      </c>
      <c r="BF505" s="173" t="s">
        <v>2032</v>
      </c>
      <c r="BG505" s="173" t="s">
        <v>2093</v>
      </c>
      <c r="BH505" s="173" t="s">
        <v>2094</v>
      </c>
      <c r="BI505" s="173" t="s">
        <v>210</v>
      </c>
      <c r="BJ505" s="157"/>
      <c r="BK505" s="157"/>
      <c r="BL505" s="157"/>
      <c r="BM505" s="157"/>
      <c r="BN505" s="157"/>
      <c r="BO505" s="157"/>
      <c r="BP505" s="157"/>
      <c r="BQ505" s="157"/>
      <c r="BR505" s="157"/>
      <c r="BS505" s="157"/>
      <c r="BT505" s="157"/>
      <c r="BU505" s="157"/>
      <c r="BV505" s="157"/>
      <c r="BW505" s="157"/>
      <c r="BX505" s="157"/>
      <c r="BY505" s="157"/>
      <c r="BZ505" s="157"/>
      <c r="CA505" s="157"/>
      <c r="CB505" s="157"/>
      <c r="CC505" s="157"/>
      <c r="CD505" s="157"/>
      <c r="CE505" s="157"/>
      <c r="CF505" s="157"/>
      <c r="CG505" s="157"/>
      <c r="CH505" s="157"/>
      <c r="CI505" s="157"/>
      <c r="CJ505" s="157"/>
      <c r="CK505" s="157"/>
      <c r="CL505" s="157"/>
      <c r="CM505" s="157"/>
      <c r="CN505" s="157"/>
      <c r="CO505" s="157"/>
      <c r="CP505" s="157"/>
      <c r="CQ505" s="157"/>
      <c r="CR505" s="157"/>
      <c r="CS505" s="157"/>
      <c r="CT505" s="157"/>
      <c r="CU505" s="157"/>
      <c r="CV505" s="157"/>
      <c r="CW505" s="157"/>
      <c r="CX505" s="157"/>
      <c r="CY505" s="157"/>
      <c r="CZ505" s="157"/>
      <c r="DA505" s="157"/>
      <c r="DB505" s="157"/>
      <c r="DC505" s="157"/>
      <c r="DD505" s="157"/>
      <c r="DE505" s="157"/>
      <c r="DF505" s="157"/>
      <c r="DG505" s="157"/>
      <c r="DH505" s="157"/>
    </row>
    <row r="506" spans="1:112" x14ac:dyDescent="0.25">
      <c r="A506" s="157"/>
      <c r="B506" s="157"/>
      <c r="C506" s="157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  <c r="AA506" s="157"/>
      <c r="AB506" s="157"/>
      <c r="AC506" s="157"/>
      <c r="AD506" s="157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157"/>
      <c r="AZ506" s="157"/>
      <c r="BA506" s="157"/>
      <c r="BB506" s="157"/>
      <c r="BC506" s="157"/>
      <c r="BD506" s="157"/>
      <c r="BE506" s="173" t="s">
        <v>2095</v>
      </c>
      <c r="BF506" s="173" t="s">
        <v>2032</v>
      </c>
      <c r="BG506" s="173" t="s">
        <v>2096</v>
      </c>
      <c r="BH506" s="173" t="s">
        <v>1180</v>
      </c>
      <c r="BI506" s="173" t="s">
        <v>210</v>
      </c>
      <c r="BJ506" s="157"/>
      <c r="BK506" s="157"/>
      <c r="BL506" s="157"/>
      <c r="BM506" s="157"/>
      <c r="BN506" s="157"/>
      <c r="BO506" s="157"/>
      <c r="BP506" s="157"/>
      <c r="BQ506" s="157"/>
      <c r="BR506" s="157"/>
      <c r="BS506" s="157"/>
      <c r="BT506" s="157"/>
      <c r="BU506" s="157"/>
      <c r="BV506" s="157"/>
      <c r="BW506" s="157"/>
      <c r="BX506" s="157"/>
      <c r="BY506" s="157"/>
      <c r="BZ506" s="157"/>
      <c r="CA506" s="157"/>
      <c r="CB506" s="157"/>
      <c r="CC506" s="157"/>
      <c r="CD506" s="157"/>
      <c r="CE506" s="157"/>
      <c r="CF506" s="157"/>
      <c r="CG506" s="157"/>
      <c r="CH506" s="157"/>
      <c r="CI506" s="157"/>
      <c r="CJ506" s="157"/>
      <c r="CK506" s="157"/>
      <c r="CL506" s="157"/>
      <c r="CM506" s="157"/>
      <c r="CN506" s="157"/>
      <c r="CO506" s="157"/>
      <c r="CP506" s="157"/>
      <c r="CQ506" s="157"/>
      <c r="CR506" s="157"/>
      <c r="CS506" s="157"/>
      <c r="CT506" s="157"/>
      <c r="CU506" s="157"/>
      <c r="CV506" s="157"/>
      <c r="CW506" s="157"/>
      <c r="CX506" s="157"/>
      <c r="CY506" s="157"/>
      <c r="CZ506" s="157"/>
      <c r="DA506" s="157"/>
      <c r="DB506" s="157"/>
      <c r="DC506" s="157"/>
      <c r="DD506" s="157"/>
      <c r="DE506" s="157"/>
      <c r="DF506" s="157"/>
      <c r="DG506" s="157"/>
      <c r="DH506" s="157"/>
    </row>
    <row r="507" spans="1:112" x14ac:dyDescent="0.25">
      <c r="A507" s="157"/>
      <c r="B507" s="157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  <c r="AA507" s="157"/>
      <c r="AB507" s="157"/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157"/>
      <c r="AZ507" s="157"/>
      <c r="BA507" s="157"/>
      <c r="BB507" s="157"/>
      <c r="BC507" s="157"/>
      <c r="BD507" s="157"/>
      <c r="BE507" s="173" t="s">
        <v>1950</v>
      </c>
      <c r="BF507" s="173" t="s">
        <v>2032</v>
      </c>
      <c r="BG507" s="173" t="s">
        <v>2097</v>
      </c>
      <c r="BH507" s="173" t="s">
        <v>2069</v>
      </c>
      <c r="BI507" s="173" t="s">
        <v>210</v>
      </c>
      <c r="BJ507" s="157"/>
      <c r="BK507" s="157"/>
      <c r="BL507" s="157"/>
      <c r="BM507" s="157"/>
      <c r="BN507" s="157"/>
      <c r="BO507" s="157"/>
      <c r="BP507" s="157"/>
      <c r="BQ507" s="157"/>
      <c r="BR507" s="157"/>
      <c r="BS507" s="157"/>
      <c r="BT507" s="157"/>
      <c r="BU507" s="157"/>
      <c r="BV507" s="157"/>
      <c r="BW507" s="157"/>
      <c r="BX507" s="157"/>
      <c r="BY507" s="157"/>
      <c r="BZ507" s="157"/>
      <c r="CA507" s="157"/>
      <c r="CB507" s="157"/>
      <c r="CC507" s="157"/>
      <c r="CD507" s="157"/>
      <c r="CE507" s="157"/>
      <c r="CF507" s="157"/>
      <c r="CG507" s="157"/>
      <c r="CH507" s="157"/>
      <c r="CI507" s="157"/>
      <c r="CJ507" s="157"/>
      <c r="CK507" s="157"/>
      <c r="CL507" s="157"/>
      <c r="CM507" s="157"/>
      <c r="CN507" s="157"/>
      <c r="CO507" s="157"/>
      <c r="CP507" s="157"/>
      <c r="CQ507" s="157"/>
      <c r="CR507" s="157"/>
      <c r="CS507" s="157"/>
      <c r="CT507" s="157"/>
      <c r="CU507" s="157"/>
      <c r="CV507" s="157"/>
      <c r="CW507" s="157"/>
      <c r="CX507" s="157"/>
      <c r="CY507" s="157"/>
      <c r="CZ507" s="157"/>
      <c r="DA507" s="157"/>
      <c r="DB507" s="157"/>
      <c r="DC507" s="157"/>
      <c r="DD507" s="157"/>
      <c r="DE507" s="157"/>
      <c r="DF507" s="157"/>
      <c r="DG507" s="157"/>
      <c r="DH507" s="157"/>
    </row>
    <row r="508" spans="1:112" x14ac:dyDescent="0.25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  <c r="AA508" s="157"/>
      <c r="AB508" s="157"/>
      <c r="AC508" s="157"/>
      <c r="AD508" s="157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  <c r="AT508" s="157"/>
      <c r="AU508" s="157"/>
      <c r="AV508" s="157"/>
      <c r="AW508" s="157"/>
      <c r="AX508" s="157"/>
      <c r="AY508" s="157"/>
      <c r="AZ508" s="157"/>
      <c r="BA508" s="157"/>
      <c r="BB508" s="157"/>
      <c r="BC508" s="157"/>
      <c r="BD508" s="157"/>
      <c r="BE508" s="173" t="s">
        <v>2098</v>
      </c>
      <c r="BF508" s="173" t="s">
        <v>2032</v>
      </c>
      <c r="BG508" s="173" t="s">
        <v>2099</v>
      </c>
      <c r="BH508" s="173" t="s">
        <v>2100</v>
      </c>
      <c r="BI508" s="173" t="s">
        <v>210</v>
      </c>
      <c r="BJ508" s="157"/>
      <c r="BK508" s="157"/>
      <c r="BL508" s="157"/>
      <c r="BM508" s="157"/>
      <c r="BN508" s="157"/>
      <c r="BO508" s="157"/>
      <c r="BP508" s="157"/>
      <c r="BQ508" s="157"/>
      <c r="BR508" s="157"/>
      <c r="BS508" s="157"/>
      <c r="BT508" s="157"/>
      <c r="BU508" s="157"/>
      <c r="BV508" s="157"/>
      <c r="BW508" s="157"/>
      <c r="BX508" s="157"/>
      <c r="BY508" s="157"/>
      <c r="BZ508" s="157"/>
      <c r="CA508" s="157"/>
      <c r="CB508" s="157"/>
      <c r="CC508" s="157"/>
      <c r="CD508" s="157"/>
      <c r="CE508" s="157"/>
      <c r="CF508" s="157"/>
      <c r="CG508" s="157"/>
      <c r="CH508" s="157"/>
      <c r="CI508" s="157"/>
      <c r="CJ508" s="157"/>
      <c r="CK508" s="157"/>
      <c r="CL508" s="157"/>
      <c r="CM508" s="157"/>
      <c r="CN508" s="157"/>
      <c r="CO508" s="157"/>
      <c r="CP508" s="157"/>
      <c r="CQ508" s="157"/>
      <c r="CR508" s="157"/>
      <c r="CS508" s="157"/>
      <c r="CT508" s="157"/>
      <c r="CU508" s="157"/>
      <c r="CV508" s="157"/>
      <c r="CW508" s="157"/>
      <c r="CX508" s="157"/>
      <c r="CY508" s="157"/>
      <c r="CZ508" s="157"/>
      <c r="DA508" s="157"/>
      <c r="DB508" s="157"/>
      <c r="DC508" s="157"/>
      <c r="DD508" s="157"/>
      <c r="DE508" s="157"/>
      <c r="DF508" s="157"/>
      <c r="DG508" s="157"/>
      <c r="DH508" s="157"/>
    </row>
    <row r="509" spans="1:112" x14ac:dyDescent="0.25">
      <c r="A509" s="157"/>
      <c r="B509" s="157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  <c r="AA509" s="157"/>
      <c r="AB509" s="157"/>
      <c r="AC509" s="157"/>
      <c r="AD509" s="157"/>
      <c r="AE509" s="157"/>
      <c r="AF509" s="157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157"/>
      <c r="AQ509" s="157"/>
      <c r="AR509" s="157"/>
      <c r="AS509" s="157"/>
      <c r="AT509" s="157"/>
      <c r="AU509" s="157"/>
      <c r="AV509" s="157"/>
      <c r="AW509" s="157"/>
      <c r="AX509" s="157"/>
      <c r="AY509" s="157"/>
      <c r="AZ509" s="157"/>
      <c r="BA509" s="157"/>
      <c r="BB509" s="157"/>
      <c r="BC509" s="157"/>
      <c r="BD509" s="157"/>
      <c r="BE509" s="173" t="s">
        <v>2101</v>
      </c>
      <c r="BF509" s="173" t="s">
        <v>2102</v>
      </c>
      <c r="BG509" s="173" t="s">
        <v>2103</v>
      </c>
      <c r="BH509" s="173" t="s">
        <v>252</v>
      </c>
      <c r="BI509" s="173" t="s">
        <v>210</v>
      </c>
      <c r="BJ509" s="157"/>
      <c r="BK509" s="157"/>
      <c r="BL509" s="157"/>
      <c r="BM509" s="157"/>
      <c r="BN509" s="157"/>
      <c r="BO509" s="157"/>
      <c r="BP509" s="157"/>
      <c r="BQ509" s="157"/>
      <c r="BR509" s="157"/>
      <c r="BS509" s="157"/>
      <c r="BT509" s="157"/>
      <c r="BU509" s="157"/>
      <c r="BV509" s="157"/>
      <c r="BW509" s="157"/>
      <c r="BX509" s="157"/>
      <c r="BY509" s="157"/>
      <c r="BZ509" s="157"/>
      <c r="CA509" s="157"/>
      <c r="CB509" s="157"/>
      <c r="CC509" s="157"/>
      <c r="CD509" s="157"/>
      <c r="CE509" s="157"/>
      <c r="CF509" s="157"/>
      <c r="CG509" s="157"/>
      <c r="CH509" s="157"/>
      <c r="CI509" s="157"/>
      <c r="CJ509" s="157"/>
      <c r="CK509" s="157"/>
      <c r="CL509" s="157"/>
      <c r="CM509" s="157"/>
      <c r="CN509" s="157"/>
      <c r="CO509" s="157"/>
      <c r="CP509" s="157"/>
      <c r="CQ509" s="157"/>
      <c r="CR509" s="157"/>
      <c r="CS509" s="157"/>
      <c r="CT509" s="157"/>
      <c r="CU509" s="157"/>
      <c r="CV509" s="157"/>
      <c r="CW509" s="157"/>
      <c r="CX509" s="157"/>
      <c r="CY509" s="157"/>
      <c r="CZ509" s="157"/>
      <c r="DA509" s="157"/>
      <c r="DB509" s="157"/>
      <c r="DC509" s="157"/>
      <c r="DD509" s="157"/>
      <c r="DE509" s="157"/>
      <c r="DF509" s="157"/>
      <c r="DG509" s="157"/>
      <c r="DH509" s="157"/>
    </row>
    <row r="510" spans="1:112" ht="25.5" x14ac:dyDescent="0.25">
      <c r="A510" s="157"/>
      <c r="B510" s="157"/>
      <c r="C510" s="157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  <c r="AA510" s="157"/>
      <c r="AB510" s="157"/>
      <c r="AC510" s="157"/>
      <c r="AD510" s="157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  <c r="AT510" s="157"/>
      <c r="AU510" s="157"/>
      <c r="AV510" s="157"/>
      <c r="AW510" s="157"/>
      <c r="AX510" s="157"/>
      <c r="AY510" s="157"/>
      <c r="AZ510" s="157"/>
      <c r="BA510" s="157"/>
      <c r="BB510" s="157"/>
      <c r="BC510" s="157"/>
      <c r="BD510" s="157"/>
      <c r="BE510" s="173" t="s">
        <v>2104</v>
      </c>
      <c r="BF510" s="173" t="s">
        <v>2102</v>
      </c>
      <c r="BG510" s="173" t="s">
        <v>2105</v>
      </c>
      <c r="BH510" s="173" t="s">
        <v>2083</v>
      </c>
      <c r="BI510" s="173" t="s">
        <v>210</v>
      </c>
      <c r="BJ510" s="157"/>
      <c r="BK510" s="157"/>
      <c r="BL510" s="157"/>
      <c r="BM510" s="157"/>
      <c r="BN510" s="157"/>
      <c r="BO510" s="157"/>
      <c r="BP510" s="157"/>
      <c r="BQ510" s="157"/>
      <c r="BR510" s="157"/>
      <c r="BS510" s="157"/>
      <c r="BT510" s="157"/>
      <c r="BU510" s="157"/>
      <c r="BV510" s="157"/>
      <c r="BW510" s="157"/>
      <c r="BX510" s="157"/>
      <c r="BY510" s="157"/>
      <c r="BZ510" s="157"/>
      <c r="CA510" s="157"/>
      <c r="CB510" s="157"/>
      <c r="CC510" s="157"/>
      <c r="CD510" s="157"/>
      <c r="CE510" s="157"/>
      <c r="CF510" s="157"/>
      <c r="CG510" s="157"/>
      <c r="CH510" s="157"/>
      <c r="CI510" s="157"/>
      <c r="CJ510" s="157"/>
      <c r="CK510" s="157"/>
      <c r="CL510" s="157"/>
      <c r="CM510" s="157"/>
      <c r="CN510" s="157"/>
      <c r="CO510" s="157"/>
      <c r="CP510" s="157"/>
      <c r="CQ510" s="157"/>
      <c r="CR510" s="157"/>
      <c r="CS510" s="157"/>
      <c r="CT510" s="157"/>
      <c r="CU510" s="157"/>
      <c r="CV510" s="157"/>
      <c r="CW510" s="157"/>
      <c r="CX510" s="157"/>
      <c r="CY510" s="157"/>
      <c r="CZ510" s="157"/>
      <c r="DA510" s="157"/>
      <c r="DB510" s="157"/>
      <c r="DC510" s="157"/>
      <c r="DD510" s="157"/>
      <c r="DE510" s="157"/>
      <c r="DF510" s="157"/>
      <c r="DG510" s="157"/>
      <c r="DH510" s="157"/>
    </row>
    <row r="511" spans="1:112" ht="25.5" x14ac:dyDescent="0.25">
      <c r="A511" s="157"/>
      <c r="B511" s="157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157"/>
      <c r="AZ511" s="157"/>
      <c r="BA511" s="157"/>
      <c r="BB511" s="157"/>
      <c r="BC511" s="157"/>
      <c r="BD511" s="157"/>
      <c r="BE511" s="173" t="s">
        <v>2106</v>
      </c>
      <c r="BF511" s="173" t="s">
        <v>2102</v>
      </c>
      <c r="BG511" s="173" t="s">
        <v>2107</v>
      </c>
      <c r="BH511" s="173" t="s">
        <v>2108</v>
      </c>
      <c r="BI511" s="173" t="s">
        <v>210</v>
      </c>
      <c r="BJ511" s="157"/>
      <c r="BK511" s="157"/>
      <c r="BL511" s="157"/>
      <c r="BM511" s="157"/>
      <c r="BN511" s="157"/>
      <c r="BO511" s="157"/>
      <c r="BP511" s="157"/>
      <c r="BQ511" s="157"/>
      <c r="BR511" s="157"/>
      <c r="BS511" s="157"/>
      <c r="BT511" s="157"/>
      <c r="BU511" s="157"/>
      <c r="BV511" s="157"/>
      <c r="BW511" s="157"/>
      <c r="BX511" s="157"/>
      <c r="BY511" s="157"/>
      <c r="BZ511" s="157"/>
      <c r="CA511" s="157"/>
      <c r="CB511" s="157"/>
      <c r="CC511" s="157"/>
      <c r="CD511" s="157"/>
      <c r="CE511" s="157"/>
      <c r="CF511" s="157"/>
      <c r="CG511" s="157"/>
      <c r="CH511" s="157"/>
      <c r="CI511" s="157"/>
      <c r="CJ511" s="157"/>
      <c r="CK511" s="157"/>
      <c r="CL511" s="157"/>
      <c r="CM511" s="157"/>
      <c r="CN511" s="157"/>
      <c r="CO511" s="157"/>
      <c r="CP511" s="157"/>
      <c r="CQ511" s="157"/>
      <c r="CR511" s="157"/>
      <c r="CS511" s="157"/>
      <c r="CT511" s="157"/>
      <c r="CU511" s="157"/>
      <c r="CV511" s="157"/>
      <c r="CW511" s="157"/>
      <c r="CX511" s="157"/>
      <c r="CY511" s="157"/>
      <c r="CZ511" s="157"/>
      <c r="DA511" s="157"/>
      <c r="DB511" s="157"/>
      <c r="DC511" s="157"/>
      <c r="DD511" s="157"/>
      <c r="DE511" s="157"/>
      <c r="DF511" s="157"/>
      <c r="DG511" s="157"/>
      <c r="DH511" s="157"/>
    </row>
    <row r="512" spans="1:112" ht="25.5" x14ac:dyDescent="0.25">
      <c r="A512" s="157"/>
      <c r="B512" s="157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157"/>
      <c r="AZ512" s="157"/>
      <c r="BA512" s="157"/>
      <c r="BB512" s="157"/>
      <c r="BC512" s="157"/>
      <c r="BD512" s="157"/>
      <c r="BE512" s="173" t="s">
        <v>2109</v>
      </c>
      <c r="BF512" s="173" t="s">
        <v>2102</v>
      </c>
      <c r="BG512" s="173" t="s">
        <v>2110</v>
      </c>
      <c r="BH512" s="173" t="s">
        <v>2111</v>
      </c>
      <c r="BI512" s="173" t="s">
        <v>210</v>
      </c>
      <c r="BJ512" s="157"/>
      <c r="BK512" s="157"/>
      <c r="BL512" s="157"/>
      <c r="BM512" s="157"/>
      <c r="BN512" s="157"/>
      <c r="BO512" s="157"/>
      <c r="BP512" s="157"/>
      <c r="BQ512" s="157"/>
      <c r="BR512" s="157"/>
      <c r="BS512" s="157"/>
      <c r="BT512" s="157"/>
      <c r="BU512" s="157"/>
      <c r="BV512" s="157"/>
      <c r="BW512" s="157"/>
      <c r="BX512" s="157"/>
      <c r="BY512" s="157"/>
      <c r="BZ512" s="157"/>
      <c r="CA512" s="157"/>
      <c r="CB512" s="157"/>
      <c r="CC512" s="157"/>
      <c r="CD512" s="157"/>
      <c r="CE512" s="157"/>
      <c r="CF512" s="157"/>
      <c r="CG512" s="157"/>
      <c r="CH512" s="157"/>
      <c r="CI512" s="157"/>
      <c r="CJ512" s="157"/>
      <c r="CK512" s="157"/>
      <c r="CL512" s="157"/>
      <c r="CM512" s="157"/>
      <c r="CN512" s="157"/>
      <c r="CO512" s="157"/>
      <c r="CP512" s="157"/>
      <c r="CQ512" s="157"/>
      <c r="CR512" s="157"/>
      <c r="CS512" s="157"/>
      <c r="CT512" s="157"/>
      <c r="CU512" s="157"/>
      <c r="CV512" s="157"/>
      <c r="CW512" s="157"/>
      <c r="CX512" s="157"/>
      <c r="CY512" s="157"/>
      <c r="CZ512" s="157"/>
      <c r="DA512" s="157"/>
      <c r="DB512" s="157"/>
      <c r="DC512" s="157"/>
      <c r="DD512" s="157"/>
      <c r="DE512" s="157"/>
      <c r="DF512" s="157"/>
      <c r="DG512" s="157"/>
      <c r="DH512" s="157"/>
    </row>
    <row r="513" spans="1:112" ht="25.5" x14ac:dyDescent="0.25">
      <c r="A513" s="157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  <c r="AA513" s="157"/>
      <c r="AB513" s="157"/>
      <c r="AC513" s="157"/>
      <c r="AD513" s="157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157"/>
      <c r="AZ513" s="157"/>
      <c r="BA513" s="157"/>
      <c r="BB513" s="157"/>
      <c r="BC513" s="157"/>
      <c r="BD513" s="157"/>
      <c r="BE513" s="173" t="s">
        <v>2112</v>
      </c>
      <c r="BF513" s="173" t="s">
        <v>2102</v>
      </c>
      <c r="BG513" s="173" t="s">
        <v>2113</v>
      </c>
      <c r="BH513" s="173" t="s">
        <v>2114</v>
      </c>
      <c r="BI513" s="173" t="s">
        <v>210</v>
      </c>
      <c r="BJ513" s="157"/>
      <c r="BK513" s="157"/>
      <c r="BL513" s="157"/>
      <c r="BM513" s="157"/>
      <c r="BN513" s="157"/>
      <c r="BO513" s="157"/>
      <c r="BP513" s="157"/>
      <c r="BQ513" s="157"/>
      <c r="BR513" s="157"/>
      <c r="BS513" s="157"/>
      <c r="BT513" s="157"/>
      <c r="BU513" s="157"/>
      <c r="BV513" s="157"/>
      <c r="BW513" s="157"/>
      <c r="BX513" s="157"/>
      <c r="BY513" s="157"/>
      <c r="BZ513" s="157"/>
      <c r="CA513" s="157"/>
      <c r="CB513" s="157"/>
      <c r="CC513" s="157"/>
      <c r="CD513" s="157"/>
      <c r="CE513" s="157"/>
      <c r="CF513" s="157"/>
      <c r="CG513" s="157"/>
      <c r="CH513" s="157"/>
      <c r="CI513" s="157"/>
      <c r="CJ513" s="157"/>
      <c r="CK513" s="157"/>
      <c r="CL513" s="157"/>
      <c r="CM513" s="157"/>
      <c r="CN513" s="157"/>
      <c r="CO513" s="157"/>
      <c r="CP513" s="157"/>
      <c r="CQ513" s="157"/>
      <c r="CR513" s="157"/>
      <c r="CS513" s="157"/>
      <c r="CT513" s="157"/>
      <c r="CU513" s="157"/>
      <c r="CV513" s="157"/>
      <c r="CW513" s="157"/>
      <c r="CX513" s="157"/>
      <c r="CY513" s="157"/>
      <c r="CZ513" s="157"/>
      <c r="DA513" s="157"/>
      <c r="DB513" s="157"/>
      <c r="DC513" s="157"/>
      <c r="DD513" s="157"/>
      <c r="DE513" s="157"/>
      <c r="DF513" s="157"/>
      <c r="DG513" s="157"/>
      <c r="DH513" s="157"/>
    </row>
    <row r="514" spans="1:112" x14ac:dyDescent="0.25">
      <c r="A514" s="157"/>
      <c r="B514" s="157"/>
      <c r="C514" s="157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157"/>
      <c r="AZ514" s="157"/>
      <c r="BA514" s="157"/>
      <c r="BB514" s="157"/>
      <c r="BC514" s="157"/>
      <c r="BD514" s="157"/>
      <c r="BE514" s="173" t="s">
        <v>2115</v>
      </c>
      <c r="BF514" s="173" t="s">
        <v>2102</v>
      </c>
      <c r="BG514" s="173" t="s">
        <v>2116</v>
      </c>
      <c r="BH514" s="173" t="s">
        <v>2114</v>
      </c>
      <c r="BI514" s="173" t="s">
        <v>210</v>
      </c>
      <c r="BJ514" s="157"/>
      <c r="BK514" s="157"/>
      <c r="BL514" s="157"/>
      <c r="BM514" s="157"/>
      <c r="BN514" s="157"/>
      <c r="BO514" s="157"/>
      <c r="BP514" s="157"/>
      <c r="BQ514" s="157"/>
      <c r="BR514" s="157"/>
      <c r="BS514" s="157"/>
      <c r="BT514" s="157"/>
      <c r="BU514" s="157"/>
      <c r="BV514" s="157"/>
      <c r="BW514" s="157"/>
      <c r="BX514" s="157"/>
      <c r="BY514" s="157"/>
      <c r="BZ514" s="157"/>
      <c r="CA514" s="157"/>
      <c r="CB514" s="157"/>
      <c r="CC514" s="157"/>
      <c r="CD514" s="157"/>
      <c r="CE514" s="157"/>
      <c r="CF514" s="157"/>
      <c r="CG514" s="157"/>
      <c r="CH514" s="157"/>
      <c r="CI514" s="157"/>
      <c r="CJ514" s="157"/>
      <c r="CK514" s="157"/>
      <c r="CL514" s="157"/>
      <c r="CM514" s="157"/>
      <c r="CN514" s="157"/>
      <c r="CO514" s="157"/>
      <c r="CP514" s="157"/>
      <c r="CQ514" s="157"/>
      <c r="CR514" s="157"/>
      <c r="CS514" s="157"/>
      <c r="CT514" s="157"/>
      <c r="CU514" s="157"/>
      <c r="CV514" s="157"/>
      <c r="CW514" s="157"/>
      <c r="CX514" s="157"/>
      <c r="CY514" s="157"/>
      <c r="CZ514" s="157"/>
      <c r="DA514" s="157"/>
      <c r="DB514" s="157"/>
      <c r="DC514" s="157"/>
      <c r="DD514" s="157"/>
      <c r="DE514" s="157"/>
      <c r="DF514" s="157"/>
      <c r="DG514" s="157"/>
      <c r="DH514" s="157"/>
    </row>
    <row r="515" spans="1:112" ht="25.5" x14ac:dyDescent="0.25">
      <c r="A515" s="157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157"/>
      <c r="AZ515" s="157"/>
      <c r="BA515" s="157"/>
      <c r="BB515" s="157"/>
      <c r="BC515" s="157"/>
      <c r="BD515" s="157"/>
      <c r="BE515" s="173" t="s">
        <v>1507</v>
      </c>
      <c r="BF515" s="173" t="s">
        <v>2102</v>
      </c>
      <c r="BG515" s="173" t="s">
        <v>2117</v>
      </c>
      <c r="BH515" s="173" t="s">
        <v>2118</v>
      </c>
      <c r="BI515" s="173" t="s">
        <v>210</v>
      </c>
      <c r="BJ515" s="157"/>
      <c r="BK515" s="157"/>
      <c r="BL515" s="157"/>
      <c r="BM515" s="157"/>
      <c r="BN515" s="157"/>
      <c r="BO515" s="157"/>
      <c r="BP515" s="157"/>
      <c r="BQ515" s="157"/>
      <c r="BR515" s="157"/>
      <c r="BS515" s="157"/>
      <c r="BT515" s="157"/>
      <c r="BU515" s="157"/>
      <c r="BV515" s="157"/>
      <c r="BW515" s="157"/>
      <c r="BX515" s="157"/>
      <c r="BY515" s="157"/>
      <c r="BZ515" s="157"/>
      <c r="CA515" s="157"/>
      <c r="CB515" s="157"/>
      <c r="CC515" s="157"/>
      <c r="CD515" s="157"/>
      <c r="CE515" s="157"/>
      <c r="CF515" s="157"/>
      <c r="CG515" s="157"/>
      <c r="CH515" s="157"/>
      <c r="CI515" s="157"/>
      <c r="CJ515" s="157"/>
      <c r="CK515" s="157"/>
      <c r="CL515" s="157"/>
      <c r="CM515" s="157"/>
      <c r="CN515" s="157"/>
      <c r="CO515" s="157"/>
      <c r="CP515" s="157"/>
      <c r="CQ515" s="157"/>
      <c r="CR515" s="157"/>
      <c r="CS515" s="157"/>
      <c r="CT515" s="157"/>
      <c r="CU515" s="157"/>
      <c r="CV515" s="157"/>
      <c r="CW515" s="157"/>
      <c r="CX515" s="157"/>
      <c r="CY515" s="157"/>
      <c r="CZ515" s="157"/>
      <c r="DA515" s="157"/>
      <c r="DB515" s="157"/>
      <c r="DC515" s="157"/>
      <c r="DD515" s="157"/>
      <c r="DE515" s="157"/>
      <c r="DF515" s="157"/>
      <c r="DG515" s="157"/>
      <c r="DH515" s="157"/>
    </row>
    <row r="516" spans="1:112" x14ac:dyDescent="0.25">
      <c r="A516" s="157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73" t="s">
        <v>1492</v>
      </c>
      <c r="BF516" s="173" t="s">
        <v>2102</v>
      </c>
      <c r="BG516" s="173" t="s">
        <v>2119</v>
      </c>
      <c r="BH516" s="173" t="s">
        <v>2118</v>
      </c>
      <c r="BI516" s="173" t="s">
        <v>210</v>
      </c>
      <c r="BJ516" s="157"/>
      <c r="BK516" s="157"/>
      <c r="BL516" s="157"/>
      <c r="BM516" s="157"/>
      <c r="BN516" s="157"/>
      <c r="BO516" s="157"/>
      <c r="BP516" s="157"/>
      <c r="BQ516" s="157"/>
      <c r="BR516" s="157"/>
      <c r="BS516" s="157"/>
      <c r="BT516" s="157"/>
      <c r="BU516" s="157"/>
      <c r="BV516" s="157"/>
      <c r="BW516" s="157"/>
      <c r="BX516" s="157"/>
      <c r="BY516" s="157"/>
      <c r="BZ516" s="157"/>
      <c r="CA516" s="157"/>
      <c r="CB516" s="157"/>
      <c r="CC516" s="157"/>
      <c r="CD516" s="157"/>
      <c r="CE516" s="157"/>
      <c r="CF516" s="157"/>
      <c r="CG516" s="157"/>
      <c r="CH516" s="157"/>
      <c r="CI516" s="157"/>
      <c r="CJ516" s="157"/>
      <c r="CK516" s="157"/>
      <c r="CL516" s="157"/>
      <c r="CM516" s="157"/>
      <c r="CN516" s="157"/>
      <c r="CO516" s="157"/>
      <c r="CP516" s="157"/>
      <c r="CQ516" s="157"/>
      <c r="CR516" s="157"/>
      <c r="CS516" s="157"/>
      <c r="CT516" s="157"/>
      <c r="CU516" s="157"/>
      <c r="CV516" s="157"/>
      <c r="CW516" s="157"/>
      <c r="CX516" s="157"/>
      <c r="CY516" s="157"/>
      <c r="CZ516" s="157"/>
      <c r="DA516" s="157"/>
      <c r="DB516" s="157"/>
      <c r="DC516" s="157"/>
      <c r="DD516" s="157"/>
      <c r="DE516" s="157"/>
      <c r="DF516" s="157"/>
      <c r="DG516" s="157"/>
      <c r="DH516" s="157"/>
    </row>
    <row r="517" spans="1:112" x14ac:dyDescent="0.25">
      <c r="A517" s="157"/>
      <c r="B517" s="157"/>
      <c r="C517" s="157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157"/>
      <c r="AZ517" s="157"/>
      <c r="BA517" s="157"/>
      <c r="BB517" s="157"/>
      <c r="BC517" s="157"/>
      <c r="BD517" s="157"/>
      <c r="BE517" s="173" t="s">
        <v>2120</v>
      </c>
      <c r="BF517" s="173" t="s">
        <v>2102</v>
      </c>
      <c r="BG517" s="173" t="s">
        <v>2121</v>
      </c>
      <c r="BH517" s="173" t="s">
        <v>2122</v>
      </c>
      <c r="BI517" s="173" t="s">
        <v>210</v>
      </c>
      <c r="BJ517" s="157"/>
      <c r="BK517" s="157"/>
      <c r="BL517" s="157"/>
      <c r="BM517" s="157"/>
      <c r="BN517" s="157"/>
      <c r="BO517" s="157"/>
      <c r="BP517" s="157"/>
      <c r="BQ517" s="157"/>
      <c r="BR517" s="157"/>
      <c r="BS517" s="157"/>
      <c r="BT517" s="157"/>
      <c r="BU517" s="157"/>
      <c r="BV517" s="157"/>
      <c r="BW517" s="157"/>
      <c r="BX517" s="157"/>
      <c r="BY517" s="157"/>
      <c r="BZ517" s="157"/>
      <c r="CA517" s="157"/>
      <c r="CB517" s="157"/>
      <c r="CC517" s="157"/>
      <c r="CD517" s="157"/>
      <c r="CE517" s="157"/>
      <c r="CF517" s="157"/>
      <c r="CG517" s="157"/>
      <c r="CH517" s="157"/>
      <c r="CI517" s="157"/>
      <c r="CJ517" s="157"/>
      <c r="CK517" s="157"/>
      <c r="CL517" s="157"/>
      <c r="CM517" s="157"/>
      <c r="CN517" s="157"/>
      <c r="CO517" s="157"/>
      <c r="CP517" s="157"/>
      <c r="CQ517" s="157"/>
      <c r="CR517" s="157"/>
      <c r="CS517" s="157"/>
      <c r="CT517" s="157"/>
      <c r="CU517" s="157"/>
      <c r="CV517" s="157"/>
      <c r="CW517" s="157"/>
      <c r="CX517" s="157"/>
      <c r="CY517" s="157"/>
      <c r="CZ517" s="157"/>
      <c r="DA517" s="157"/>
      <c r="DB517" s="157"/>
      <c r="DC517" s="157"/>
      <c r="DD517" s="157"/>
      <c r="DE517" s="157"/>
      <c r="DF517" s="157"/>
      <c r="DG517" s="157"/>
      <c r="DH517" s="157"/>
    </row>
    <row r="518" spans="1:112" ht="25.5" x14ac:dyDescent="0.25">
      <c r="A518" s="157"/>
      <c r="B518" s="157"/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73" t="s">
        <v>2123</v>
      </c>
      <c r="BF518" s="173" t="s">
        <v>2102</v>
      </c>
      <c r="BG518" s="173" t="s">
        <v>2124</v>
      </c>
      <c r="BH518" s="173" t="s">
        <v>2077</v>
      </c>
      <c r="BI518" s="173" t="s">
        <v>210</v>
      </c>
      <c r="BJ518" s="157"/>
      <c r="BK518" s="157"/>
      <c r="BL518" s="157"/>
      <c r="BM518" s="157"/>
      <c r="BN518" s="157"/>
      <c r="BO518" s="157"/>
      <c r="BP518" s="157"/>
      <c r="BQ518" s="157"/>
      <c r="BR518" s="157"/>
      <c r="BS518" s="157"/>
      <c r="BT518" s="157"/>
      <c r="BU518" s="157"/>
      <c r="BV518" s="157"/>
      <c r="BW518" s="157"/>
      <c r="BX518" s="157"/>
      <c r="BY518" s="157"/>
      <c r="BZ518" s="157"/>
      <c r="CA518" s="157"/>
      <c r="CB518" s="157"/>
      <c r="CC518" s="157"/>
      <c r="CD518" s="157"/>
      <c r="CE518" s="157"/>
      <c r="CF518" s="157"/>
      <c r="CG518" s="157"/>
      <c r="CH518" s="157"/>
      <c r="CI518" s="157"/>
      <c r="CJ518" s="157"/>
      <c r="CK518" s="157"/>
      <c r="CL518" s="157"/>
      <c r="CM518" s="157"/>
      <c r="CN518" s="157"/>
      <c r="CO518" s="157"/>
      <c r="CP518" s="157"/>
      <c r="CQ518" s="157"/>
      <c r="CR518" s="157"/>
      <c r="CS518" s="157"/>
      <c r="CT518" s="157"/>
      <c r="CU518" s="157"/>
      <c r="CV518" s="157"/>
      <c r="CW518" s="157"/>
      <c r="CX518" s="157"/>
      <c r="CY518" s="157"/>
      <c r="CZ518" s="157"/>
      <c r="DA518" s="157"/>
      <c r="DB518" s="157"/>
      <c r="DC518" s="157"/>
      <c r="DD518" s="157"/>
      <c r="DE518" s="157"/>
      <c r="DF518" s="157"/>
      <c r="DG518" s="157"/>
      <c r="DH518" s="157"/>
    </row>
    <row r="519" spans="1:112" ht="25.5" x14ac:dyDescent="0.25">
      <c r="A519" s="157"/>
      <c r="B519" s="157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  <c r="AB519" s="157"/>
      <c r="AC519" s="157"/>
      <c r="AD519" s="157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157"/>
      <c r="AZ519" s="157"/>
      <c r="BA519" s="157"/>
      <c r="BB519" s="157"/>
      <c r="BC519" s="157"/>
      <c r="BD519" s="157"/>
      <c r="BE519" s="173" t="s">
        <v>2125</v>
      </c>
      <c r="BF519" s="173" t="s">
        <v>2102</v>
      </c>
      <c r="BG519" s="173" t="s">
        <v>2126</v>
      </c>
      <c r="BH519" s="173" t="s">
        <v>2127</v>
      </c>
      <c r="BI519" s="173" t="s">
        <v>210</v>
      </c>
      <c r="BJ519" s="157"/>
      <c r="BK519" s="157"/>
      <c r="BL519" s="157"/>
      <c r="BM519" s="157"/>
      <c r="BN519" s="157"/>
      <c r="BO519" s="157"/>
      <c r="BP519" s="157"/>
      <c r="BQ519" s="157"/>
      <c r="BR519" s="157"/>
      <c r="BS519" s="157"/>
      <c r="BT519" s="157"/>
      <c r="BU519" s="157"/>
      <c r="BV519" s="157"/>
      <c r="BW519" s="157"/>
      <c r="BX519" s="157"/>
      <c r="BY519" s="157"/>
      <c r="BZ519" s="157"/>
      <c r="CA519" s="157"/>
      <c r="CB519" s="157"/>
      <c r="CC519" s="157"/>
      <c r="CD519" s="157"/>
      <c r="CE519" s="157"/>
      <c r="CF519" s="157"/>
      <c r="CG519" s="157"/>
      <c r="CH519" s="157"/>
      <c r="CI519" s="157"/>
      <c r="CJ519" s="157"/>
      <c r="CK519" s="157"/>
      <c r="CL519" s="157"/>
      <c r="CM519" s="157"/>
      <c r="CN519" s="157"/>
      <c r="CO519" s="157"/>
      <c r="CP519" s="157"/>
      <c r="CQ519" s="157"/>
      <c r="CR519" s="157"/>
      <c r="CS519" s="157"/>
      <c r="CT519" s="157"/>
      <c r="CU519" s="157"/>
      <c r="CV519" s="157"/>
      <c r="CW519" s="157"/>
      <c r="CX519" s="157"/>
      <c r="CY519" s="157"/>
      <c r="CZ519" s="157"/>
      <c r="DA519" s="157"/>
      <c r="DB519" s="157"/>
      <c r="DC519" s="157"/>
      <c r="DD519" s="157"/>
      <c r="DE519" s="157"/>
      <c r="DF519" s="157"/>
      <c r="DG519" s="157"/>
      <c r="DH519" s="157"/>
    </row>
    <row r="520" spans="1:112" x14ac:dyDescent="0.25">
      <c r="A520" s="157"/>
      <c r="B520" s="157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  <c r="AA520" s="157"/>
      <c r="AB520" s="157"/>
      <c r="AC520" s="157"/>
      <c r="AD520" s="157"/>
      <c r="AE520" s="157"/>
      <c r="AF520" s="157"/>
      <c r="AG520" s="157"/>
      <c r="AH520" s="157"/>
      <c r="AI520" s="157"/>
      <c r="AJ520" s="157"/>
      <c r="AK520" s="157"/>
      <c r="AL520" s="157"/>
      <c r="AM520" s="157"/>
      <c r="AN520" s="157"/>
      <c r="AO520" s="157"/>
      <c r="AP520" s="157"/>
      <c r="AQ520" s="157"/>
      <c r="AR520" s="157"/>
      <c r="AS520" s="157"/>
      <c r="AT520" s="157"/>
      <c r="AU520" s="157"/>
      <c r="AV520" s="157"/>
      <c r="AW520" s="157"/>
      <c r="AX520" s="157"/>
      <c r="AY520" s="157"/>
      <c r="AZ520" s="157"/>
      <c r="BA520" s="157"/>
      <c r="BB520" s="157"/>
      <c r="BC520" s="157"/>
      <c r="BD520" s="157"/>
      <c r="BE520" s="173" t="s">
        <v>2128</v>
      </c>
      <c r="BF520" s="173" t="s">
        <v>2102</v>
      </c>
      <c r="BG520" s="173" t="s">
        <v>2129</v>
      </c>
      <c r="BH520" s="173" t="s">
        <v>2130</v>
      </c>
      <c r="BI520" s="173" t="s">
        <v>210</v>
      </c>
      <c r="BJ520" s="157"/>
      <c r="BK520" s="157"/>
      <c r="BL520" s="157"/>
      <c r="BM520" s="157"/>
      <c r="BN520" s="157"/>
      <c r="BO520" s="157"/>
      <c r="BP520" s="157"/>
      <c r="BQ520" s="157"/>
      <c r="BR520" s="157"/>
      <c r="BS520" s="157"/>
      <c r="BT520" s="157"/>
      <c r="BU520" s="157"/>
      <c r="BV520" s="157"/>
      <c r="BW520" s="157"/>
      <c r="BX520" s="157"/>
      <c r="BY520" s="157"/>
      <c r="BZ520" s="157"/>
      <c r="CA520" s="157"/>
      <c r="CB520" s="157"/>
      <c r="CC520" s="157"/>
      <c r="CD520" s="157"/>
      <c r="CE520" s="157"/>
      <c r="CF520" s="157"/>
      <c r="CG520" s="157"/>
      <c r="CH520" s="157"/>
      <c r="CI520" s="157"/>
      <c r="CJ520" s="157"/>
      <c r="CK520" s="157"/>
      <c r="CL520" s="157"/>
      <c r="CM520" s="157"/>
      <c r="CN520" s="157"/>
      <c r="CO520" s="157"/>
      <c r="CP520" s="157"/>
      <c r="CQ520" s="157"/>
      <c r="CR520" s="157"/>
      <c r="CS520" s="157"/>
      <c r="CT520" s="157"/>
      <c r="CU520" s="157"/>
      <c r="CV520" s="157"/>
      <c r="CW520" s="157"/>
      <c r="CX520" s="157"/>
      <c r="CY520" s="157"/>
      <c r="CZ520" s="157"/>
      <c r="DA520" s="157"/>
      <c r="DB520" s="157"/>
      <c r="DC520" s="157"/>
      <c r="DD520" s="157"/>
      <c r="DE520" s="157"/>
      <c r="DF520" s="157"/>
      <c r="DG520" s="157"/>
      <c r="DH520" s="157"/>
    </row>
    <row r="521" spans="1:112" x14ac:dyDescent="0.25">
      <c r="A521" s="157"/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  <c r="AB521" s="157"/>
      <c r="AC521" s="157"/>
      <c r="AD521" s="157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157"/>
      <c r="AR521" s="157"/>
      <c r="AS521" s="157"/>
      <c r="AT521" s="157"/>
      <c r="AU521" s="157"/>
      <c r="AV521" s="157"/>
      <c r="AW521" s="157"/>
      <c r="AX521" s="157"/>
      <c r="AY521" s="157"/>
      <c r="AZ521" s="157"/>
      <c r="BA521" s="157"/>
      <c r="BB521" s="157"/>
      <c r="BC521" s="157"/>
      <c r="BD521" s="157"/>
      <c r="BE521" s="173" t="s">
        <v>2131</v>
      </c>
      <c r="BF521" s="173" t="s">
        <v>2102</v>
      </c>
      <c r="BG521" s="173" t="s">
        <v>2132</v>
      </c>
      <c r="BH521" s="173" t="s">
        <v>2133</v>
      </c>
      <c r="BI521" s="173" t="s">
        <v>210</v>
      </c>
      <c r="BJ521" s="157"/>
      <c r="BK521" s="157"/>
      <c r="BL521" s="157"/>
      <c r="BM521" s="157"/>
      <c r="BN521" s="157"/>
      <c r="BO521" s="157"/>
      <c r="BP521" s="157"/>
      <c r="BQ521" s="157"/>
      <c r="BR521" s="157"/>
      <c r="BS521" s="157"/>
      <c r="BT521" s="157"/>
      <c r="BU521" s="157"/>
      <c r="BV521" s="157"/>
      <c r="BW521" s="157"/>
      <c r="BX521" s="157"/>
      <c r="BY521" s="157"/>
      <c r="BZ521" s="157"/>
      <c r="CA521" s="157"/>
      <c r="CB521" s="157"/>
      <c r="CC521" s="157"/>
      <c r="CD521" s="157"/>
      <c r="CE521" s="157"/>
      <c r="CF521" s="157"/>
      <c r="CG521" s="157"/>
      <c r="CH521" s="157"/>
      <c r="CI521" s="157"/>
      <c r="CJ521" s="157"/>
      <c r="CK521" s="157"/>
      <c r="CL521" s="157"/>
      <c r="CM521" s="157"/>
      <c r="CN521" s="157"/>
      <c r="CO521" s="157"/>
      <c r="CP521" s="157"/>
      <c r="CQ521" s="157"/>
      <c r="CR521" s="157"/>
      <c r="CS521" s="157"/>
      <c r="CT521" s="157"/>
      <c r="CU521" s="157"/>
      <c r="CV521" s="157"/>
      <c r="CW521" s="157"/>
      <c r="CX521" s="157"/>
      <c r="CY521" s="157"/>
      <c r="CZ521" s="157"/>
      <c r="DA521" s="157"/>
      <c r="DB521" s="157"/>
      <c r="DC521" s="157"/>
      <c r="DD521" s="157"/>
      <c r="DE521" s="157"/>
      <c r="DF521" s="157"/>
      <c r="DG521" s="157"/>
      <c r="DH521" s="157"/>
    </row>
    <row r="522" spans="1:112" x14ac:dyDescent="0.25">
      <c r="A522" s="157"/>
      <c r="B522" s="157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157"/>
      <c r="AZ522" s="157"/>
      <c r="BA522" s="157"/>
      <c r="BB522" s="157"/>
      <c r="BC522" s="157"/>
      <c r="BD522" s="157"/>
      <c r="BE522" s="173" t="s">
        <v>2134</v>
      </c>
      <c r="BF522" s="173" t="s">
        <v>2102</v>
      </c>
      <c r="BG522" s="173" t="s">
        <v>2135</v>
      </c>
      <c r="BH522" s="173" t="s">
        <v>2133</v>
      </c>
      <c r="BI522" s="173" t="s">
        <v>210</v>
      </c>
      <c r="BJ522" s="157"/>
      <c r="BK522" s="157"/>
      <c r="BL522" s="157"/>
      <c r="BM522" s="157"/>
      <c r="BN522" s="157"/>
      <c r="BO522" s="157"/>
      <c r="BP522" s="157"/>
      <c r="BQ522" s="157"/>
      <c r="BR522" s="157"/>
      <c r="BS522" s="157"/>
      <c r="BT522" s="157"/>
      <c r="BU522" s="157"/>
      <c r="BV522" s="157"/>
      <c r="BW522" s="157"/>
      <c r="BX522" s="157"/>
      <c r="BY522" s="157"/>
      <c r="BZ522" s="157"/>
      <c r="CA522" s="157"/>
      <c r="CB522" s="157"/>
      <c r="CC522" s="157"/>
      <c r="CD522" s="157"/>
      <c r="CE522" s="157"/>
      <c r="CF522" s="157"/>
      <c r="CG522" s="157"/>
      <c r="CH522" s="157"/>
      <c r="CI522" s="157"/>
      <c r="CJ522" s="157"/>
      <c r="CK522" s="157"/>
      <c r="CL522" s="157"/>
      <c r="CM522" s="157"/>
      <c r="CN522" s="157"/>
      <c r="CO522" s="157"/>
      <c r="CP522" s="157"/>
      <c r="CQ522" s="157"/>
      <c r="CR522" s="157"/>
      <c r="CS522" s="157"/>
      <c r="CT522" s="157"/>
      <c r="CU522" s="157"/>
      <c r="CV522" s="157"/>
      <c r="CW522" s="157"/>
      <c r="CX522" s="157"/>
      <c r="CY522" s="157"/>
      <c r="CZ522" s="157"/>
      <c r="DA522" s="157"/>
      <c r="DB522" s="157"/>
      <c r="DC522" s="157"/>
      <c r="DD522" s="157"/>
      <c r="DE522" s="157"/>
      <c r="DF522" s="157"/>
      <c r="DG522" s="157"/>
      <c r="DH522" s="157"/>
    </row>
    <row r="523" spans="1:112" x14ac:dyDescent="0.25">
      <c r="A523" s="157"/>
      <c r="B523" s="157"/>
      <c r="C523" s="157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  <c r="AB523" s="157"/>
      <c r="AC523" s="157"/>
      <c r="AD523" s="157"/>
      <c r="AE523" s="157"/>
      <c r="AF523" s="157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157"/>
      <c r="AQ523" s="157"/>
      <c r="AR523" s="157"/>
      <c r="AS523" s="157"/>
      <c r="AT523" s="157"/>
      <c r="AU523" s="157"/>
      <c r="AV523" s="157"/>
      <c r="AW523" s="157"/>
      <c r="AX523" s="157"/>
      <c r="AY523" s="157"/>
      <c r="AZ523" s="157"/>
      <c r="BA523" s="157"/>
      <c r="BB523" s="157"/>
      <c r="BC523" s="157"/>
      <c r="BD523" s="157"/>
      <c r="BE523" s="173" t="s">
        <v>2136</v>
      </c>
      <c r="BF523" s="173" t="s">
        <v>2102</v>
      </c>
      <c r="BG523" s="173" t="s">
        <v>2137</v>
      </c>
      <c r="BH523" s="173" t="s">
        <v>2138</v>
      </c>
      <c r="BI523" s="173" t="s">
        <v>241</v>
      </c>
      <c r="BJ523" s="157"/>
      <c r="BK523" s="157"/>
      <c r="BL523" s="157"/>
      <c r="BM523" s="157"/>
      <c r="BN523" s="157"/>
      <c r="BO523" s="157"/>
      <c r="BP523" s="157"/>
      <c r="BQ523" s="157"/>
      <c r="BR523" s="157"/>
      <c r="BS523" s="157"/>
      <c r="BT523" s="157"/>
      <c r="BU523" s="157"/>
      <c r="BV523" s="157"/>
      <c r="BW523" s="157"/>
      <c r="BX523" s="157"/>
      <c r="BY523" s="157"/>
      <c r="BZ523" s="157"/>
      <c r="CA523" s="157"/>
      <c r="CB523" s="157"/>
      <c r="CC523" s="157"/>
      <c r="CD523" s="157"/>
      <c r="CE523" s="157"/>
      <c r="CF523" s="157"/>
      <c r="CG523" s="157"/>
      <c r="CH523" s="157"/>
      <c r="CI523" s="157"/>
      <c r="CJ523" s="157"/>
      <c r="CK523" s="157"/>
      <c r="CL523" s="157"/>
      <c r="CM523" s="157"/>
      <c r="CN523" s="157"/>
      <c r="CO523" s="157"/>
      <c r="CP523" s="157"/>
      <c r="CQ523" s="157"/>
      <c r="CR523" s="157"/>
      <c r="CS523" s="157"/>
      <c r="CT523" s="157"/>
      <c r="CU523" s="157"/>
      <c r="CV523" s="157"/>
      <c r="CW523" s="157"/>
      <c r="CX523" s="157"/>
      <c r="CY523" s="157"/>
      <c r="CZ523" s="157"/>
      <c r="DA523" s="157"/>
      <c r="DB523" s="157"/>
      <c r="DC523" s="157"/>
      <c r="DD523" s="157"/>
      <c r="DE523" s="157"/>
      <c r="DF523" s="157"/>
      <c r="DG523" s="157"/>
      <c r="DH523" s="157"/>
    </row>
    <row r="524" spans="1:112" x14ac:dyDescent="0.25">
      <c r="A524" s="157"/>
      <c r="B524" s="157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57"/>
      <c r="AB524" s="157"/>
      <c r="AC524" s="157"/>
      <c r="AD524" s="157"/>
      <c r="AE524" s="157"/>
      <c r="AF524" s="157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  <c r="AT524" s="157"/>
      <c r="AU524" s="157"/>
      <c r="AV524" s="157"/>
      <c r="AW524" s="157"/>
      <c r="AX524" s="157"/>
      <c r="AY524" s="157"/>
      <c r="AZ524" s="157"/>
      <c r="BA524" s="157"/>
      <c r="BB524" s="157"/>
      <c r="BC524" s="157"/>
      <c r="BD524" s="157"/>
      <c r="BE524" s="173" t="s">
        <v>2139</v>
      </c>
      <c r="BF524" s="173" t="s">
        <v>2102</v>
      </c>
      <c r="BG524" s="173" t="s">
        <v>2140</v>
      </c>
      <c r="BH524" s="173" t="s">
        <v>1193</v>
      </c>
      <c r="BI524" s="173" t="s">
        <v>210</v>
      </c>
      <c r="BJ524" s="157"/>
      <c r="BK524" s="157"/>
      <c r="BL524" s="157"/>
      <c r="BM524" s="157"/>
      <c r="BN524" s="157"/>
      <c r="BO524" s="157"/>
      <c r="BP524" s="157"/>
      <c r="BQ524" s="157"/>
      <c r="BR524" s="157"/>
      <c r="BS524" s="157"/>
      <c r="BT524" s="157"/>
      <c r="BU524" s="157"/>
      <c r="BV524" s="157"/>
      <c r="BW524" s="157"/>
      <c r="BX524" s="157"/>
      <c r="BY524" s="157"/>
      <c r="BZ524" s="157"/>
      <c r="CA524" s="157"/>
      <c r="CB524" s="157"/>
      <c r="CC524" s="157"/>
      <c r="CD524" s="157"/>
      <c r="CE524" s="157"/>
      <c r="CF524" s="157"/>
      <c r="CG524" s="157"/>
      <c r="CH524" s="157"/>
      <c r="CI524" s="157"/>
      <c r="CJ524" s="157"/>
      <c r="CK524" s="157"/>
      <c r="CL524" s="157"/>
      <c r="CM524" s="157"/>
      <c r="CN524" s="157"/>
      <c r="CO524" s="157"/>
      <c r="CP524" s="157"/>
      <c r="CQ524" s="157"/>
      <c r="CR524" s="157"/>
      <c r="CS524" s="157"/>
      <c r="CT524" s="157"/>
      <c r="CU524" s="157"/>
      <c r="CV524" s="157"/>
      <c r="CW524" s="157"/>
      <c r="CX524" s="157"/>
      <c r="CY524" s="157"/>
      <c r="CZ524" s="157"/>
      <c r="DA524" s="157"/>
      <c r="DB524" s="157"/>
      <c r="DC524" s="157"/>
      <c r="DD524" s="157"/>
      <c r="DE524" s="157"/>
      <c r="DF524" s="157"/>
      <c r="DG524" s="157"/>
      <c r="DH524" s="157"/>
    </row>
    <row r="525" spans="1:112" x14ac:dyDescent="0.25">
      <c r="A525" s="157"/>
      <c r="B525" s="157"/>
      <c r="C525" s="157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  <c r="AB525" s="157"/>
      <c r="AC525" s="157"/>
      <c r="AD525" s="157"/>
      <c r="AE525" s="157"/>
      <c r="AF525" s="157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157"/>
      <c r="AQ525" s="157"/>
      <c r="AR525" s="157"/>
      <c r="AS525" s="157"/>
      <c r="AT525" s="157"/>
      <c r="AU525" s="157"/>
      <c r="AV525" s="157"/>
      <c r="AW525" s="157"/>
      <c r="AX525" s="157"/>
      <c r="AY525" s="157"/>
      <c r="AZ525" s="157"/>
      <c r="BA525" s="157"/>
      <c r="BB525" s="157"/>
      <c r="BC525" s="157"/>
      <c r="BD525" s="157"/>
      <c r="BE525" s="173" t="s">
        <v>2141</v>
      </c>
      <c r="BF525" s="173" t="s">
        <v>2102</v>
      </c>
      <c r="BG525" s="173" t="s">
        <v>2142</v>
      </c>
      <c r="BH525" s="173" t="s">
        <v>2074</v>
      </c>
      <c r="BI525" s="173" t="s">
        <v>210</v>
      </c>
      <c r="BJ525" s="157"/>
      <c r="BK525" s="157"/>
      <c r="BL525" s="157"/>
      <c r="BM525" s="157"/>
      <c r="BN525" s="157"/>
      <c r="BO525" s="157"/>
      <c r="BP525" s="157"/>
      <c r="BQ525" s="157"/>
      <c r="BR525" s="157"/>
      <c r="BS525" s="157"/>
      <c r="BT525" s="157"/>
      <c r="BU525" s="157"/>
      <c r="BV525" s="157"/>
      <c r="BW525" s="157"/>
      <c r="BX525" s="157"/>
      <c r="BY525" s="157"/>
      <c r="BZ525" s="157"/>
      <c r="CA525" s="157"/>
      <c r="CB525" s="157"/>
      <c r="CC525" s="157"/>
      <c r="CD525" s="157"/>
      <c r="CE525" s="157"/>
      <c r="CF525" s="157"/>
      <c r="CG525" s="157"/>
      <c r="CH525" s="157"/>
      <c r="CI525" s="157"/>
      <c r="CJ525" s="157"/>
      <c r="CK525" s="157"/>
      <c r="CL525" s="157"/>
      <c r="CM525" s="157"/>
      <c r="CN525" s="157"/>
      <c r="CO525" s="157"/>
      <c r="CP525" s="157"/>
      <c r="CQ525" s="157"/>
      <c r="CR525" s="157"/>
      <c r="CS525" s="157"/>
      <c r="CT525" s="157"/>
      <c r="CU525" s="157"/>
      <c r="CV525" s="157"/>
      <c r="CW525" s="157"/>
      <c r="CX525" s="157"/>
      <c r="CY525" s="157"/>
      <c r="CZ525" s="157"/>
      <c r="DA525" s="157"/>
      <c r="DB525" s="157"/>
      <c r="DC525" s="157"/>
      <c r="DD525" s="157"/>
      <c r="DE525" s="157"/>
      <c r="DF525" s="157"/>
      <c r="DG525" s="157"/>
      <c r="DH525" s="157"/>
    </row>
    <row r="526" spans="1:112" x14ac:dyDescent="0.25">
      <c r="A526" s="157"/>
      <c r="B526" s="157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/>
      <c r="AD526" s="157"/>
      <c r="AE526" s="157"/>
      <c r="AF526" s="157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157"/>
      <c r="AQ526" s="157"/>
      <c r="AR526" s="157"/>
      <c r="AS526" s="157"/>
      <c r="AT526" s="157"/>
      <c r="AU526" s="157"/>
      <c r="AV526" s="157"/>
      <c r="AW526" s="157"/>
      <c r="AX526" s="157"/>
      <c r="AY526" s="157"/>
      <c r="AZ526" s="157"/>
      <c r="BA526" s="157"/>
      <c r="BB526" s="157"/>
      <c r="BC526" s="157"/>
      <c r="BD526" s="157"/>
      <c r="BE526" s="173" t="s">
        <v>2143</v>
      </c>
      <c r="BF526" s="173" t="s">
        <v>2102</v>
      </c>
      <c r="BG526" s="173" t="s">
        <v>2144</v>
      </c>
      <c r="BH526" s="173" t="s">
        <v>2077</v>
      </c>
      <c r="BI526" s="173" t="s">
        <v>210</v>
      </c>
      <c r="BJ526" s="157"/>
      <c r="BK526" s="157"/>
      <c r="BL526" s="157"/>
      <c r="BM526" s="157"/>
      <c r="BN526" s="157"/>
      <c r="BO526" s="157"/>
      <c r="BP526" s="157"/>
      <c r="BQ526" s="157"/>
      <c r="BR526" s="157"/>
      <c r="BS526" s="157"/>
      <c r="BT526" s="157"/>
      <c r="BU526" s="157"/>
      <c r="BV526" s="157"/>
      <c r="BW526" s="157"/>
      <c r="BX526" s="157"/>
      <c r="BY526" s="157"/>
      <c r="BZ526" s="157"/>
      <c r="CA526" s="157"/>
      <c r="CB526" s="157"/>
      <c r="CC526" s="157"/>
      <c r="CD526" s="157"/>
      <c r="CE526" s="157"/>
      <c r="CF526" s="157"/>
      <c r="CG526" s="157"/>
      <c r="CH526" s="157"/>
      <c r="CI526" s="157"/>
      <c r="CJ526" s="157"/>
      <c r="CK526" s="157"/>
      <c r="CL526" s="157"/>
      <c r="CM526" s="157"/>
      <c r="CN526" s="157"/>
      <c r="CO526" s="157"/>
      <c r="CP526" s="157"/>
      <c r="CQ526" s="157"/>
      <c r="CR526" s="157"/>
      <c r="CS526" s="157"/>
      <c r="CT526" s="157"/>
      <c r="CU526" s="157"/>
      <c r="CV526" s="157"/>
      <c r="CW526" s="157"/>
      <c r="CX526" s="157"/>
      <c r="CY526" s="157"/>
      <c r="CZ526" s="157"/>
      <c r="DA526" s="157"/>
      <c r="DB526" s="157"/>
      <c r="DC526" s="157"/>
      <c r="DD526" s="157"/>
      <c r="DE526" s="157"/>
      <c r="DF526" s="157"/>
      <c r="DG526" s="157"/>
      <c r="DH526" s="157"/>
    </row>
    <row r="527" spans="1:112" x14ac:dyDescent="0.25">
      <c r="A527" s="157"/>
      <c r="B527" s="157"/>
      <c r="C527" s="157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  <c r="AB527" s="157"/>
      <c r="AC527" s="157"/>
      <c r="AD527" s="157"/>
      <c r="AE527" s="157"/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157"/>
      <c r="AQ527" s="157"/>
      <c r="AR527" s="157"/>
      <c r="AS527" s="157"/>
      <c r="AT527" s="157"/>
      <c r="AU527" s="157"/>
      <c r="AV527" s="157"/>
      <c r="AW527" s="157"/>
      <c r="AX527" s="157"/>
      <c r="AY527" s="157"/>
      <c r="AZ527" s="157"/>
      <c r="BA527" s="157"/>
      <c r="BB527" s="157"/>
      <c r="BC527" s="157"/>
      <c r="BD527" s="157"/>
      <c r="BE527" s="173" t="s">
        <v>2145</v>
      </c>
      <c r="BF527" s="173" t="s">
        <v>2102</v>
      </c>
      <c r="BG527" s="173" t="s">
        <v>2146</v>
      </c>
      <c r="BH527" s="173" t="s">
        <v>2147</v>
      </c>
      <c r="BI527" s="173" t="s">
        <v>210</v>
      </c>
      <c r="BJ527" s="157"/>
      <c r="BK527" s="157"/>
      <c r="BL527" s="157"/>
      <c r="BM527" s="157"/>
      <c r="BN527" s="157"/>
      <c r="BO527" s="157"/>
      <c r="BP527" s="157"/>
      <c r="BQ527" s="157"/>
      <c r="BR527" s="157"/>
      <c r="BS527" s="157"/>
      <c r="BT527" s="157"/>
      <c r="BU527" s="157"/>
      <c r="BV527" s="157"/>
      <c r="BW527" s="157"/>
      <c r="BX527" s="157"/>
      <c r="BY527" s="157"/>
      <c r="BZ527" s="157"/>
      <c r="CA527" s="157"/>
      <c r="CB527" s="157"/>
      <c r="CC527" s="157"/>
      <c r="CD527" s="157"/>
      <c r="CE527" s="157"/>
      <c r="CF527" s="157"/>
      <c r="CG527" s="157"/>
      <c r="CH527" s="157"/>
      <c r="CI527" s="157"/>
      <c r="CJ527" s="157"/>
      <c r="CK527" s="157"/>
      <c r="CL527" s="157"/>
      <c r="CM527" s="157"/>
      <c r="CN527" s="157"/>
      <c r="CO527" s="157"/>
      <c r="CP527" s="157"/>
      <c r="CQ527" s="157"/>
      <c r="CR527" s="157"/>
      <c r="CS527" s="157"/>
      <c r="CT527" s="157"/>
      <c r="CU527" s="157"/>
      <c r="CV527" s="157"/>
      <c r="CW527" s="157"/>
      <c r="CX527" s="157"/>
      <c r="CY527" s="157"/>
      <c r="CZ527" s="157"/>
      <c r="DA527" s="157"/>
      <c r="DB527" s="157"/>
      <c r="DC527" s="157"/>
      <c r="DD527" s="157"/>
      <c r="DE527" s="157"/>
      <c r="DF527" s="157"/>
      <c r="DG527" s="157"/>
      <c r="DH527" s="157"/>
    </row>
    <row r="528" spans="1:112" ht="25.5" x14ac:dyDescent="0.25">
      <c r="A528" s="157"/>
      <c r="B528" s="157"/>
      <c r="C528" s="157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/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/>
      <c r="AQ528" s="157"/>
      <c r="AR528" s="157"/>
      <c r="AS528" s="157"/>
      <c r="AT528" s="157"/>
      <c r="AU528" s="157"/>
      <c r="AV528" s="157"/>
      <c r="AW528" s="157"/>
      <c r="AX528" s="157"/>
      <c r="AY528" s="157"/>
      <c r="AZ528" s="157"/>
      <c r="BA528" s="157"/>
      <c r="BB528" s="157"/>
      <c r="BC528" s="157"/>
      <c r="BD528" s="157"/>
      <c r="BE528" s="173" t="s">
        <v>2148</v>
      </c>
      <c r="BF528" s="173" t="s">
        <v>2102</v>
      </c>
      <c r="BG528" s="173" t="s">
        <v>2149</v>
      </c>
      <c r="BH528" s="173" t="s">
        <v>2083</v>
      </c>
      <c r="BI528" s="173" t="s">
        <v>210</v>
      </c>
      <c r="BJ528" s="157"/>
      <c r="BK528" s="157"/>
      <c r="BL528" s="157"/>
      <c r="BM528" s="157"/>
      <c r="BN528" s="157"/>
      <c r="BO528" s="157"/>
      <c r="BP528" s="157"/>
      <c r="BQ528" s="157"/>
      <c r="BR528" s="157"/>
      <c r="BS528" s="157"/>
      <c r="BT528" s="157"/>
      <c r="BU528" s="157"/>
      <c r="BV528" s="157"/>
      <c r="BW528" s="157"/>
      <c r="BX528" s="157"/>
      <c r="BY528" s="157"/>
      <c r="BZ528" s="157"/>
      <c r="CA528" s="157"/>
      <c r="CB528" s="157"/>
      <c r="CC528" s="157"/>
      <c r="CD528" s="157"/>
      <c r="CE528" s="157"/>
      <c r="CF528" s="157"/>
      <c r="CG528" s="157"/>
      <c r="CH528" s="157"/>
      <c r="CI528" s="157"/>
      <c r="CJ528" s="157"/>
      <c r="CK528" s="157"/>
      <c r="CL528" s="157"/>
      <c r="CM528" s="157"/>
      <c r="CN528" s="157"/>
      <c r="CO528" s="157"/>
      <c r="CP528" s="157"/>
      <c r="CQ528" s="157"/>
      <c r="CR528" s="157"/>
      <c r="CS528" s="157"/>
      <c r="CT528" s="157"/>
      <c r="CU528" s="157"/>
      <c r="CV528" s="157"/>
      <c r="CW528" s="157"/>
      <c r="CX528" s="157"/>
      <c r="CY528" s="157"/>
      <c r="CZ528" s="157"/>
      <c r="DA528" s="157"/>
      <c r="DB528" s="157"/>
      <c r="DC528" s="157"/>
      <c r="DD528" s="157"/>
      <c r="DE528" s="157"/>
      <c r="DF528" s="157"/>
      <c r="DG528" s="157"/>
      <c r="DH528" s="157"/>
    </row>
    <row r="529" spans="1:112" x14ac:dyDescent="0.25">
      <c r="A529" s="157"/>
      <c r="B529" s="157"/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/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/>
      <c r="AQ529" s="157"/>
      <c r="AR529" s="157"/>
      <c r="AS529" s="157"/>
      <c r="AT529" s="157"/>
      <c r="AU529" s="157"/>
      <c r="AV529" s="157"/>
      <c r="AW529" s="157"/>
      <c r="AX529" s="157"/>
      <c r="AY529" s="157"/>
      <c r="AZ529" s="157"/>
      <c r="BA529" s="157"/>
      <c r="BB529" s="157"/>
      <c r="BC529" s="157"/>
      <c r="BD529" s="157"/>
      <c r="BE529" s="173" t="s">
        <v>2150</v>
      </c>
      <c r="BF529" s="173" t="s">
        <v>2102</v>
      </c>
      <c r="BG529" s="173" t="s">
        <v>2151</v>
      </c>
      <c r="BH529" s="173" t="s">
        <v>2130</v>
      </c>
      <c r="BI529" s="173" t="s">
        <v>210</v>
      </c>
      <c r="BJ529" s="157"/>
      <c r="BK529" s="157"/>
      <c r="BL529" s="157"/>
      <c r="BM529" s="157"/>
      <c r="BN529" s="157"/>
      <c r="BO529" s="157"/>
      <c r="BP529" s="157"/>
      <c r="BQ529" s="157"/>
      <c r="BR529" s="157"/>
      <c r="BS529" s="157"/>
      <c r="BT529" s="157"/>
      <c r="BU529" s="157"/>
      <c r="BV529" s="157"/>
      <c r="BW529" s="157"/>
      <c r="BX529" s="157"/>
      <c r="BY529" s="157"/>
      <c r="BZ529" s="157"/>
      <c r="CA529" s="157"/>
      <c r="CB529" s="157"/>
      <c r="CC529" s="157"/>
      <c r="CD529" s="157"/>
      <c r="CE529" s="157"/>
      <c r="CF529" s="157"/>
      <c r="CG529" s="157"/>
      <c r="CH529" s="157"/>
      <c r="CI529" s="157"/>
      <c r="CJ529" s="157"/>
      <c r="CK529" s="157"/>
      <c r="CL529" s="157"/>
      <c r="CM529" s="157"/>
      <c r="CN529" s="157"/>
      <c r="CO529" s="157"/>
      <c r="CP529" s="157"/>
      <c r="CQ529" s="157"/>
      <c r="CR529" s="157"/>
      <c r="CS529" s="157"/>
      <c r="CT529" s="157"/>
      <c r="CU529" s="157"/>
      <c r="CV529" s="157"/>
      <c r="CW529" s="157"/>
      <c r="CX529" s="157"/>
      <c r="CY529" s="157"/>
      <c r="CZ529" s="157"/>
      <c r="DA529" s="157"/>
      <c r="DB529" s="157"/>
      <c r="DC529" s="157"/>
      <c r="DD529" s="157"/>
      <c r="DE529" s="157"/>
      <c r="DF529" s="157"/>
      <c r="DG529" s="157"/>
      <c r="DH529" s="157"/>
    </row>
    <row r="530" spans="1:112" ht="25.5" x14ac:dyDescent="0.25">
      <c r="A530" s="157"/>
      <c r="B530" s="157"/>
      <c r="C530" s="157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57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/>
      <c r="AR530" s="157"/>
      <c r="AS530" s="157"/>
      <c r="AT530" s="157"/>
      <c r="AU530" s="157"/>
      <c r="AV530" s="157"/>
      <c r="AW530" s="157"/>
      <c r="AX530" s="157"/>
      <c r="AY530" s="157"/>
      <c r="AZ530" s="157"/>
      <c r="BA530" s="157"/>
      <c r="BB530" s="157"/>
      <c r="BC530" s="157"/>
      <c r="BD530" s="157"/>
      <c r="BE530" s="173" t="s">
        <v>2152</v>
      </c>
      <c r="BF530" s="173" t="s">
        <v>2102</v>
      </c>
      <c r="BG530" s="173" t="s">
        <v>2153</v>
      </c>
      <c r="BH530" s="173" t="s">
        <v>2108</v>
      </c>
      <c r="BI530" s="173" t="s">
        <v>210</v>
      </c>
      <c r="BJ530" s="157"/>
      <c r="BK530" s="157"/>
      <c r="BL530" s="157"/>
      <c r="BM530" s="157"/>
      <c r="BN530" s="157"/>
      <c r="BO530" s="157"/>
      <c r="BP530" s="157"/>
      <c r="BQ530" s="157"/>
      <c r="BR530" s="157"/>
      <c r="BS530" s="157"/>
      <c r="BT530" s="157"/>
      <c r="BU530" s="157"/>
      <c r="BV530" s="157"/>
      <c r="BW530" s="157"/>
      <c r="BX530" s="157"/>
      <c r="BY530" s="157"/>
      <c r="BZ530" s="157"/>
      <c r="CA530" s="157"/>
      <c r="CB530" s="157"/>
      <c r="CC530" s="157"/>
      <c r="CD530" s="157"/>
      <c r="CE530" s="157"/>
      <c r="CF530" s="157"/>
      <c r="CG530" s="157"/>
      <c r="CH530" s="157"/>
      <c r="CI530" s="157"/>
      <c r="CJ530" s="157"/>
      <c r="CK530" s="157"/>
      <c r="CL530" s="157"/>
      <c r="CM530" s="157"/>
      <c r="CN530" s="157"/>
      <c r="CO530" s="157"/>
      <c r="CP530" s="157"/>
      <c r="CQ530" s="157"/>
      <c r="CR530" s="157"/>
      <c r="CS530" s="157"/>
      <c r="CT530" s="157"/>
      <c r="CU530" s="157"/>
      <c r="CV530" s="157"/>
      <c r="CW530" s="157"/>
      <c r="CX530" s="157"/>
      <c r="CY530" s="157"/>
      <c r="CZ530" s="157"/>
      <c r="DA530" s="157"/>
      <c r="DB530" s="157"/>
      <c r="DC530" s="157"/>
      <c r="DD530" s="157"/>
      <c r="DE530" s="157"/>
      <c r="DF530" s="157"/>
      <c r="DG530" s="157"/>
      <c r="DH530" s="157"/>
    </row>
    <row r="531" spans="1:112" ht="25.5" x14ac:dyDescent="0.25">
      <c r="A531" s="157"/>
      <c r="B531" s="157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  <c r="AB531" s="157"/>
      <c r="AC531" s="157"/>
      <c r="AD531" s="157"/>
      <c r="AE531" s="157"/>
      <c r="AF531" s="157"/>
      <c r="AG531" s="157"/>
      <c r="AH531" s="157"/>
      <c r="AI531" s="157"/>
      <c r="AJ531" s="157"/>
      <c r="AK531" s="157"/>
      <c r="AL531" s="157"/>
      <c r="AM531" s="157"/>
      <c r="AN531" s="157"/>
      <c r="AO531" s="157"/>
      <c r="AP531" s="157"/>
      <c r="AQ531" s="157"/>
      <c r="AR531" s="157"/>
      <c r="AS531" s="157"/>
      <c r="AT531" s="157"/>
      <c r="AU531" s="157"/>
      <c r="AV531" s="157"/>
      <c r="AW531" s="157"/>
      <c r="AX531" s="157"/>
      <c r="AY531" s="157"/>
      <c r="AZ531" s="157"/>
      <c r="BA531" s="157"/>
      <c r="BB531" s="157"/>
      <c r="BC531" s="157"/>
      <c r="BD531" s="157"/>
      <c r="BE531" s="173" t="s">
        <v>2154</v>
      </c>
      <c r="BF531" s="173" t="s">
        <v>2102</v>
      </c>
      <c r="BG531" s="173" t="s">
        <v>2155</v>
      </c>
      <c r="BH531" s="173" t="s">
        <v>2111</v>
      </c>
      <c r="BI531" s="173" t="s">
        <v>210</v>
      </c>
      <c r="BJ531" s="157"/>
      <c r="BK531" s="157"/>
      <c r="BL531" s="157"/>
      <c r="BM531" s="157"/>
      <c r="BN531" s="157"/>
      <c r="BO531" s="157"/>
      <c r="BP531" s="157"/>
      <c r="BQ531" s="157"/>
      <c r="BR531" s="157"/>
      <c r="BS531" s="157"/>
      <c r="BT531" s="157"/>
      <c r="BU531" s="157"/>
      <c r="BV531" s="157"/>
      <c r="BW531" s="157"/>
      <c r="BX531" s="157"/>
      <c r="BY531" s="157"/>
      <c r="BZ531" s="157"/>
      <c r="CA531" s="157"/>
      <c r="CB531" s="157"/>
      <c r="CC531" s="157"/>
      <c r="CD531" s="157"/>
      <c r="CE531" s="157"/>
      <c r="CF531" s="157"/>
      <c r="CG531" s="157"/>
      <c r="CH531" s="157"/>
      <c r="CI531" s="157"/>
      <c r="CJ531" s="157"/>
      <c r="CK531" s="157"/>
      <c r="CL531" s="157"/>
      <c r="CM531" s="157"/>
      <c r="CN531" s="157"/>
      <c r="CO531" s="157"/>
      <c r="CP531" s="157"/>
      <c r="CQ531" s="157"/>
      <c r="CR531" s="157"/>
      <c r="CS531" s="157"/>
      <c r="CT531" s="157"/>
      <c r="CU531" s="157"/>
      <c r="CV531" s="157"/>
      <c r="CW531" s="157"/>
      <c r="CX531" s="157"/>
      <c r="CY531" s="157"/>
      <c r="CZ531" s="157"/>
      <c r="DA531" s="157"/>
      <c r="DB531" s="157"/>
      <c r="DC531" s="157"/>
      <c r="DD531" s="157"/>
      <c r="DE531" s="157"/>
      <c r="DF531" s="157"/>
      <c r="DG531" s="157"/>
      <c r="DH531" s="157"/>
    </row>
    <row r="532" spans="1:112" ht="25.5" x14ac:dyDescent="0.25">
      <c r="A532" s="157"/>
      <c r="B532" s="157"/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  <c r="AB532" s="157"/>
      <c r="AC532" s="157"/>
      <c r="AD532" s="157"/>
      <c r="AE532" s="157"/>
      <c r="AF532" s="157"/>
      <c r="AG532" s="157"/>
      <c r="AH532" s="157"/>
      <c r="AI532" s="157"/>
      <c r="AJ532" s="157"/>
      <c r="AK532" s="157"/>
      <c r="AL532" s="157"/>
      <c r="AM532" s="157"/>
      <c r="AN532" s="157"/>
      <c r="AO532" s="157"/>
      <c r="AP532" s="157"/>
      <c r="AQ532" s="157"/>
      <c r="AR532" s="157"/>
      <c r="AS532" s="157"/>
      <c r="AT532" s="157"/>
      <c r="AU532" s="157"/>
      <c r="AV532" s="157"/>
      <c r="AW532" s="157"/>
      <c r="AX532" s="157"/>
      <c r="AY532" s="157"/>
      <c r="AZ532" s="157"/>
      <c r="BA532" s="157"/>
      <c r="BB532" s="157"/>
      <c r="BC532" s="157"/>
      <c r="BD532" s="157"/>
      <c r="BE532" s="173" t="s">
        <v>2156</v>
      </c>
      <c r="BF532" s="173" t="s">
        <v>2102</v>
      </c>
      <c r="BG532" s="173" t="s">
        <v>2157</v>
      </c>
      <c r="BH532" s="173" t="s">
        <v>2158</v>
      </c>
      <c r="BI532" s="173" t="s">
        <v>210</v>
      </c>
      <c r="BJ532" s="157"/>
      <c r="BK532" s="157"/>
      <c r="BL532" s="157"/>
      <c r="BM532" s="157"/>
      <c r="BN532" s="157"/>
      <c r="BO532" s="157"/>
      <c r="BP532" s="157"/>
      <c r="BQ532" s="157"/>
      <c r="BR532" s="157"/>
      <c r="BS532" s="157"/>
      <c r="BT532" s="157"/>
      <c r="BU532" s="157"/>
      <c r="BV532" s="157"/>
      <c r="BW532" s="157"/>
      <c r="BX532" s="157"/>
      <c r="BY532" s="157"/>
      <c r="BZ532" s="157"/>
      <c r="CA532" s="157"/>
      <c r="CB532" s="157"/>
      <c r="CC532" s="157"/>
      <c r="CD532" s="157"/>
      <c r="CE532" s="157"/>
      <c r="CF532" s="157"/>
      <c r="CG532" s="157"/>
      <c r="CH532" s="157"/>
      <c r="CI532" s="157"/>
      <c r="CJ532" s="157"/>
      <c r="CK532" s="157"/>
      <c r="CL532" s="157"/>
      <c r="CM532" s="157"/>
      <c r="CN532" s="157"/>
      <c r="CO532" s="157"/>
      <c r="CP532" s="157"/>
      <c r="CQ532" s="157"/>
      <c r="CR532" s="157"/>
      <c r="CS532" s="157"/>
      <c r="CT532" s="157"/>
      <c r="CU532" s="157"/>
      <c r="CV532" s="157"/>
      <c r="CW532" s="157"/>
      <c r="CX532" s="157"/>
      <c r="CY532" s="157"/>
      <c r="CZ532" s="157"/>
      <c r="DA532" s="157"/>
      <c r="DB532" s="157"/>
      <c r="DC532" s="157"/>
      <c r="DD532" s="157"/>
      <c r="DE532" s="157"/>
      <c r="DF532" s="157"/>
      <c r="DG532" s="157"/>
      <c r="DH532" s="157"/>
    </row>
    <row r="533" spans="1:112" x14ac:dyDescent="0.25">
      <c r="A533" s="157"/>
      <c r="B533" s="157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  <c r="AB533" s="157"/>
      <c r="AC533" s="157"/>
      <c r="AD533" s="157"/>
      <c r="AE533" s="157"/>
      <c r="AF533" s="157"/>
      <c r="AG533" s="157"/>
      <c r="AH533" s="157"/>
      <c r="AI533" s="157"/>
      <c r="AJ533" s="157"/>
      <c r="AK533" s="157"/>
      <c r="AL533" s="157"/>
      <c r="AM533" s="157"/>
      <c r="AN533" s="157"/>
      <c r="AO533" s="157"/>
      <c r="AP533" s="157"/>
      <c r="AQ533" s="157"/>
      <c r="AR533" s="157"/>
      <c r="AS533" s="157"/>
      <c r="AT533" s="157"/>
      <c r="AU533" s="157"/>
      <c r="AV533" s="157"/>
      <c r="AW533" s="157"/>
      <c r="AX533" s="157"/>
      <c r="AY533" s="157"/>
      <c r="AZ533" s="157"/>
      <c r="BA533" s="157"/>
      <c r="BB533" s="157"/>
      <c r="BC533" s="157"/>
      <c r="BD533" s="157"/>
      <c r="BE533" s="173" t="s">
        <v>2159</v>
      </c>
      <c r="BF533" s="173" t="s">
        <v>2102</v>
      </c>
      <c r="BG533" s="173" t="s">
        <v>2160</v>
      </c>
      <c r="BH533" s="173" t="s">
        <v>2158</v>
      </c>
      <c r="BI533" s="173" t="s">
        <v>210</v>
      </c>
      <c r="BJ533" s="157"/>
      <c r="BK533" s="157"/>
      <c r="BL533" s="157"/>
      <c r="BM533" s="157"/>
      <c r="BN533" s="157"/>
      <c r="BO533" s="157"/>
      <c r="BP533" s="157"/>
      <c r="BQ533" s="157"/>
      <c r="BR533" s="157"/>
      <c r="BS533" s="157"/>
      <c r="BT533" s="157"/>
      <c r="BU533" s="157"/>
      <c r="BV533" s="157"/>
      <c r="BW533" s="157"/>
      <c r="BX533" s="157"/>
      <c r="BY533" s="157"/>
      <c r="BZ533" s="157"/>
      <c r="CA533" s="157"/>
      <c r="CB533" s="157"/>
      <c r="CC533" s="157"/>
      <c r="CD533" s="157"/>
      <c r="CE533" s="157"/>
      <c r="CF533" s="157"/>
      <c r="CG533" s="157"/>
      <c r="CH533" s="157"/>
      <c r="CI533" s="157"/>
      <c r="CJ533" s="157"/>
      <c r="CK533" s="157"/>
      <c r="CL533" s="157"/>
      <c r="CM533" s="157"/>
      <c r="CN533" s="157"/>
      <c r="CO533" s="157"/>
      <c r="CP533" s="157"/>
      <c r="CQ533" s="157"/>
      <c r="CR533" s="157"/>
      <c r="CS533" s="157"/>
      <c r="CT533" s="157"/>
      <c r="CU533" s="157"/>
      <c r="CV533" s="157"/>
      <c r="CW533" s="157"/>
      <c r="CX533" s="157"/>
      <c r="CY533" s="157"/>
      <c r="CZ533" s="157"/>
      <c r="DA533" s="157"/>
      <c r="DB533" s="157"/>
      <c r="DC533" s="157"/>
      <c r="DD533" s="157"/>
      <c r="DE533" s="157"/>
      <c r="DF533" s="157"/>
      <c r="DG533" s="157"/>
      <c r="DH533" s="157"/>
    </row>
    <row r="534" spans="1:112" x14ac:dyDescent="0.25">
      <c r="A534" s="157"/>
      <c r="B534" s="157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  <c r="AB534" s="157"/>
      <c r="AC534" s="157"/>
      <c r="AD534" s="157"/>
      <c r="AE534" s="157"/>
      <c r="AF534" s="157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  <c r="AT534" s="157"/>
      <c r="AU534" s="157"/>
      <c r="AV534" s="157"/>
      <c r="AW534" s="157"/>
      <c r="AX534" s="157"/>
      <c r="AY534" s="157"/>
      <c r="AZ534" s="157"/>
      <c r="BA534" s="157"/>
      <c r="BB534" s="157"/>
      <c r="BC534" s="157"/>
      <c r="BD534" s="157"/>
      <c r="BE534" s="173" t="s">
        <v>1648</v>
      </c>
      <c r="BF534" s="173" t="s">
        <v>2102</v>
      </c>
      <c r="BG534" s="173" t="s">
        <v>2161</v>
      </c>
      <c r="BH534" s="173" t="s">
        <v>2162</v>
      </c>
      <c r="BI534" s="173" t="s">
        <v>210</v>
      </c>
      <c r="BJ534" s="157"/>
      <c r="BK534" s="157"/>
      <c r="BL534" s="157"/>
      <c r="BM534" s="157"/>
      <c r="BN534" s="157"/>
      <c r="BO534" s="157"/>
      <c r="BP534" s="157"/>
      <c r="BQ534" s="157"/>
      <c r="BR534" s="157"/>
      <c r="BS534" s="157"/>
      <c r="BT534" s="157"/>
      <c r="BU534" s="157"/>
      <c r="BV534" s="157"/>
      <c r="BW534" s="157"/>
      <c r="BX534" s="157"/>
      <c r="BY534" s="157"/>
      <c r="BZ534" s="157"/>
      <c r="CA534" s="157"/>
      <c r="CB534" s="157"/>
      <c r="CC534" s="157"/>
      <c r="CD534" s="157"/>
      <c r="CE534" s="157"/>
      <c r="CF534" s="157"/>
      <c r="CG534" s="157"/>
      <c r="CH534" s="157"/>
      <c r="CI534" s="157"/>
      <c r="CJ534" s="157"/>
      <c r="CK534" s="157"/>
      <c r="CL534" s="157"/>
      <c r="CM534" s="157"/>
      <c r="CN534" s="157"/>
      <c r="CO534" s="157"/>
      <c r="CP534" s="157"/>
      <c r="CQ534" s="157"/>
      <c r="CR534" s="157"/>
      <c r="CS534" s="157"/>
      <c r="CT534" s="157"/>
      <c r="CU534" s="157"/>
      <c r="CV534" s="157"/>
      <c r="CW534" s="157"/>
      <c r="CX534" s="157"/>
      <c r="CY534" s="157"/>
      <c r="CZ534" s="157"/>
      <c r="DA534" s="157"/>
      <c r="DB534" s="157"/>
      <c r="DC534" s="157"/>
      <c r="DD534" s="157"/>
      <c r="DE534" s="157"/>
      <c r="DF534" s="157"/>
      <c r="DG534" s="157"/>
      <c r="DH534" s="157"/>
    </row>
    <row r="535" spans="1:112" x14ac:dyDescent="0.25">
      <c r="A535" s="157"/>
      <c r="B535" s="157"/>
      <c r="C535" s="157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157"/>
      <c r="AR535" s="157"/>
      <c r="AS535" s="157"/>
      <c r="AT535" s="157"/>
      <c r="AU535" s="157"/>
      <c r="AV535" s="157"/>
      <c r="AW535" s="157"/>
      <c r="AX535" s="157"/>
      <c r="AY535" s="157"/>
      <c r="AZ535" s="157"/>
      <c r="BA535" s="157"/>
      <c r="BB535" s="157"/>
      <c r="BC535" s="157"/>
      <c r="BD535" s="157"/>
      <c r="BE535" s="173" t="s">
        <v>1809</v>
      </c>
      <c r="BF535" s="173" t="s">
        <v>2102</v>
      </c>
      <c r="BG535" s="173" t="s">
        <v>2163</v>
      </c>
      <c r="BH535" s="173" t="s">
        <v>2162</v>
      </c>
      <c r="BI535" s="173" t="s">
        <v>210</v>
      </c>
      <c r="BJ535" s="157"/>
      <c r="BK535" s="157"/>
      <c r="BL535" s="157"/>
      <c r="BM535" s="157"/>
      <c r="BN535" s="157"/>
      <c r="BO535" s="157"/>
      <c r="BP535" s="157"/>
      <c r="BQ535" s="157"/>
      <c r="BR535" s="157"/>
      <c r="BS535" s="157"/>
      <c r="BT535" s="157"/>
      <c r="BU535" s="157"/>
      <c r="BV535" s="157"/>
      <c r="BW535" s="157"/>
      <c r="BX535" s="157"/>
      <c r="BY535" s="157"/>
      <c r="BZ535" s="157"/>
      <c r="CA535" s="157"/>
      <c r="CB535" s="157"/>
      <c r="CC535" s="157"/>
      <c r="CD535" s="157"/>
      <c r="CE535" s="157"/>
      <c r="CF535" s="157"/>
      <c r="CG535" s="157"/>
      <c r="CH535" s="157"/>
      <c r="CI535" s="157"/>
      <c r="CJ535" s="157"/>
      <c r="CK535" s="157"/>
      <c r="CL535" s="157"/>
      <c r="CM535" s="157"/>
      <c r="CN535" s="157"/>
      <c r="CO535" s="157"/>
      <c r="CP535" s="157"/>
      <c r="CQ535" s="157"/>
      <c r="CR535" s="157"/>
      <c r="CS535" s="157"/>
      <c r="CT535" s="157"/>
      <c r="CU535" s="157"/>
      <c r="CV535" s="157"/>
      <c r="CW535" s="157"/>
      <c r="CX535" s="157"/>
      <c r="CY535" s="157"/>
      <c r="CZ535" s="157"/>
      <c r="DA535" s="157"/>
      <c r="DB535" s="157"/>
      <c r="DC535" s="157"/>
      <c r="DD535" s="157"/>
      <c r="DE535" s="157"/>
      <c r="DF535" s="157"/>
      <c r="DG535" s="157"/>
      <c r="DH535" s="157"/>
    </row>
    <row r="536" spans="1:112" x14ac:dyDescent="0.25">
      <c r="A536" s="157"/>
      <c r="B536" s="157"/>
      <c r="C536" s="157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  <c r="AB536" s="157"/>
      <c r="AC536" s="157"/>
      <c r="AD536" s="157"/>
      <c r="AE536" s="157"/>
      <c r="AF536" s="157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  <c r="AT536" s="157"/>
      <c r="AU536" s="157"/>
      <c r="AV536" s="157"/>
      <c r="AW536" s="157"/>
      <c r="AX536" s="157"/>
      <c r="AY536" s="157"/>
      <c r="AZ536" s="157"/>
      <c r="BA536" s="157"/>
      <c r="BB536" s="157"/>
      <c r="BC536" s="157"/>
      <c r="BD536" s="157"/>
      <c r="BE536" s="173" t="s">
        <v>2164</v>
      </c>
      <c r="BF536" s="173" t="s">
        <v>2102</v>
      </c>
      <c r="BG536" s="173" t="s">
        <v>2165</v>
      </c>
      <c r="BH536" s="173" t="s">
        <v>2100</v>
      </c>
      <c r="BI536" s="173" t="s">
        <v>210</v>
      </c>
      <c r="BJ536" s="157"/>
      <c r="BK536" s="157"/>
      <c r="BL536" s="157"/>
      <c r="BM536" s="157"/>
      <c r="BN536" s="157"/>
      <c r="BO536" s="157"/>
      <c r="BP536" s="157"/>
      <c r="BQ536" s="157"/>
      <c r="BR536" s="157"/>
      <c r="BS536" s="157"/>
      <c r="BT536" s="157"/>
      <c r="BU536" s="157"/>
      <c r="BV536" s="157"/>
      <c r="BW536" s="157"/>
      <c r="BX536" s="157"/>
      <c r="BY536" s="157"/>
      <c r="BZ536" s="157"/>
      <c r="CA536" s="157"/>
      <c r="CB536" s="157"/>
      <c r="CC536" s="157"/>
      <c r="CD536" s="157"/>
      <c r="CE536" s="157"/>
      <c r="CF536" s="157"/>
      <c r="CG536" s="157"/>
      <c r="CH536" s="157"/>
      <c r="CI536" s="157"/>
      <c r="CJ536" s="157"/>
      <c r="CK536" s="157"/>
      <c r="CL536" s="157"/>
      <c r="CM536" s="157"/>
      <c r="CN536" s="157"/>
      <c r="CO536" s="157"/>
      <c r="CP536" s="157"/>
      <c r="CQ536" s="157"/>
      <c r="CR536" s="157"/>
      <c r="CS536" s="157"/>
      <c r="CT536" s="157"/>
      <c r="CU536" s="157"/>
      <c r="CV536" s="157"/>
      <c r="CW536" s="157"/>
      <c r="CX536" s="157"/>
      <c r="CY536" s="157"/>
      <c r="CZ536" s="157"/>
      <c r="DA536" s="157"/>
      <c r="DB536" s="157"/>
      <c r="DC536" s="157"/>
      <c r="DD536" s="157"/>
      <c r="DE536" s="157"/>
      <c r="DF536" s="157"/>
      <c r="DG536" s="157"/>
      <c r="DH536" s="157"/>
    </row>
    <row r="537" spans="1:112" ht="25.5" x14ac:dyDescent="0.25">
      <c r="A537" s="157"/>
      <c r="B537" s="157"/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  <c r="AB537" s="157"/>
      <c r="AC537" s="157"/>
      <c r="AD537" s="157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  <c r="AT537" s="157"/>
      <c r="AU537" s="157"/>
      <c r="AV537" s="157"/>
      <c r="AW537" s="157"/>
      <c r="AX537" s="157"/>
      <c r="AY537" s="157"/>
      <c r="AZ537" s="157"/>
      <c r="BA537" s="157"/>
      <c r="BB537" s="157"/>
      <c r="BC537" s="157"/>
      <c r="BD537" s="157"/>
      <c r="BE537" s="173" t="s">
        <v>2166</v>
      </c>
      <c r="BF537" s="173" t="s">
        <v>2167</v>
      </c>
      <c r="BG537" s="173" t="s">
        <v>2168</v>
      </c>
      <c r="BH537" s="173" t="s">
        <v>2169</v>
      </c>
      <c r="BI537" s="173" t="s">
        <v>210</v>
      </c>
      <c r="BJ537" s="157"/>
      <c r="BK537" s="157"/>
      <c r="BL537" s="157"/>
      <c r="BM537" s="157"/>
      <c r="BN537" s="157"/>
      <c r="BO537" s="157"/>
      <c r="BP537" s="157"/>
      <c r="BQ537" s="157"/>
      <c r="BR537" s="157"/>
      <c r="BS537" s="157"/>
      <c r="BT537" s="157"/>
      <c r="BU537" s="157"/>
      <c r="BV537" s="157"/>
      <c r="BW537" s="157"/>
      <c r="BX537" s="157"/>
      <c r="BY537" s="157"/>
      <c r="BZ537" s="157"/>
      <c r="CA537" s="157"/>
      <c r="CB537" s="157"/>
      <c r="CC537" s="157"/>
      <c r="CD537" s="157"/>
      <c r="CE537" s="157"/>
      <c r="CF537" s="157"/>
      <c r="CG537" s="157"/>
      <c r="CH537" s="157"/>
      <c r="CI537" s="157"/>
      <c r="CJ537" s="157"/>
      <c r="CK537" s="157"/>
      <c r="CL537" s="157"/>
      <c r="CM537" s="157"/>
      <c r="CN537" s="157"/>
      <c r="CO537" s="157"/>
      <c r="CP537" s="157"/>
      <c r="CQ537" s="157"/>
      <c r="CR537" s="157"/>
      <c r="CS537" s="157"/>
      <c r="CT537" s="157"/>
      <c r="CU537" s="157"/>
      <c r="CV537" s="157"/>
      <c r="CW537" s="157"/>
      <c r="CX537" s="157"/>
      <c r="CY537" s="157"/>
      <c r="CZ537" s="157"/>
      <c r="DA537" s="157"/>
      <c r="DB537" s="157"/>
      <c r="DC537" s="157"/>
      <c r="DD537" s="157"/>
      <c r="DE537" s="157"/>
      <c r="DF537" s="157"/>
      <c r="DG537" s="157"/>
      <c r="DH537" s="157"/>
    </row>
    <row r="538" spans="1:112" ht="25.5" x14ac:dyDescent="0.25">
      <c r="A538" s="157"/>
      <c r="B538" s="157"/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  <c r="AT538" s="157"/>
      <c r="AU538" s="157"/>
      <c r="AV538" s="157"/>
      <c r="AW538" s="157"/>
      <c r="AX538" s="157"/>
      <c r="AY538" s="157"/>
      <c r="AZ538" s="157"/>
      <c r="BA538" s="157"/>
      <c r="BB538" s="157"/>
      <c r="BC538" s="157"/>
      <c r="BD538" s="157"/>
      <c r="BE538" s="173" t="s">
        <v>2170</v>
      </c>
      <c r="BF538" s="173" t="s">
        <v>2167</v>
      </c>
      <c r="BG538" s="173" t="s">
        <v>2171</v>
      </c>
      <c r="BH538" s="173" t="s">
        <v>2169</v>
      </c>
      <c r="BI538" s="173" t="s">
        <v>210</v>
      </c>
      <c r="BJ538" s="157"/>
      <c r="BK538" s="157"/>
      <c r="BL538" s="157"/>
      <c r="BM538" s="157"/>
      <c r="BN538" s="157"/>
      <c r="BO538" s="157"/>
      <c r="BP538" s="157"/>
      <c r="BQ538" s="157"/>
      <c r="BR538" s="157"/>
      <c r="BS538" s="157"/>
      <c r="BT538" s="157"/>
      <c r="BU538" s="157"/>
      <c r="BV538" s="157"/>
      <c r="BW538" s="157"/>
      <c r="BX538" s="157"/>
      <c r="BY538" s="157"/>
      <c r="BZ538" s="157"/>
      <c r="CA538" s="157"/>
      <c r="CB538" s="157"/>
      <c r="CC538" s="157"/>
      <c r="CD538" s="157"/>
      <c r="CE538" s="157"/>
      <c r="CF538" s="157"/>
      <c r="CG538" s="157"/>
      <c r="CH538" s="157"/>
      <c r="CI538" s="157"/>
      <c r="CJ538" s="157"/>
      <c r="CK538" s="157"/>
      <c r="CL538" s="157"/>
      <c r="CM538" s="157"/>
      <c r="CN538" s="157"/>
      <c r="CO538" s="157"/>
      <c r="CP538" s="157"/>
      <c r="CQ538" s="157"/>
      <c r="CR538" s="157"/>
      <c r="CS538" s="157"/>
      <c r="CT538" s="157"/>
      <c r="CU538" s="157"/>
      <c r="CV538" s="157"/>
      <c r="CW538" s="157"/>
      <c r="CX538" s="157"/>
      <c r="CY538" s="157"/>
      <c r="CZ538" s="157"/>
      <c r="DA538" s="157"/>
      <c r="DB538" s="157"/>
      <c r="DC538" s="157"/>
      <c r="DD538" s="157"/>
      <c r="DE538" s="157"/>
      <c r="DF538" s="157"/>
      <c r="DG538" s="157"/>
      <c r="DH538" s="157"/>
    </row>
    <row r="539" spans="1:112" ht="25.5" x14ac:dyDescent="0.25">
      <c r="A539" s="157"/>
      <c r="B539" s="157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  <c r="BC539" s="157"/>
      <c r="BD539" s="157"/>
      <c r="BE539" s="173" t="s">
        <v>2172</v>
      </c>
      <c r="BF539" s="173" t="s">
        <v>2167</v>
      </c>
      <c r="BG539" s="173" t="s">
        <v>2173</v>
      </c>
      <c r="BH539" s="173" t="s">
        <v>2083</v>
      </c>
      <c r="BI539" s="173" t="s">
        <v>210</v>
      </c>
      <c r="BJ539" s="157"/>
      <c r="BK539" s="157"/>
      <c r="BL539" s="157"/>
      <c r="BM539" s="157"/>
      <c r="BN539" s="157"/>
      <c r="BO539" s="157"/>
      <c r="BP539" s="157"/>
      <c r="BQ539" s="157"/>
      <c r="BR539" s="157"/>
      <c r="BS539" s="157"/>
      <c r="BT539" s="157"/>
      <c r="BU539" s="157"/>
      <c r="BV539" s="157"/>
      <c r="BW539" s="157"/>
      <c r="BX539" s="157"/>
      <c r="BY539" s="157"/>
      <c r="BZ539" s="157"/>
      <c r="CA539" s="157"/>
      <c r="CB539" s="157"/>
      <c r="CC539" s="157"/>
      <c r="CD539" s="157"/>
      <c r="CE539" s="157"/>
      <c r="CF539" s="157"/>
      <c r="CG539" s="157"/>
      <c r="CH539" s="157"/>
      <c r="CI539" s="157"/>
      <c r="CJ539" s="157"/>
      <c r="CK539" s="157"/>
      <c r="CL539" s="157"/>
      <c r="CM539" s="157"/>
      <c r="CN539" s="157"/>
      <c r="CO539" s="157"/>
      <c r="CP539" s="157"/>
      <c r="CQ539" s="157"/>
      <c r="CR539" s="157"/>
      <c r="CS539" s="157"/>
      <c r="CT539" s="157"/>
      <c r="CU539" s="157"/>
      <c r="CV539" s="157"/>
      <c r="CW539" s="157"/>
      <c r="CX539" s="157"/>
      <c r="CY539" s="157"/>
      <c r="CZ539" s="157"/>
      <c r="DA539" s="157"/>
      <c r="DB539" s="157"/>
      <c r="DC539" s="157"/>
      <c r="DD539" s="157"/>
      <c r="DE539" s="157"/>
      <c r="DF539" s="157"/>
      <c r="DG539" s="157"/>
      <c r="DH539" s="157"/>
    </row>
    <row r="540" spans="1:112" ht="25.5" x14ac:dyDescent="0.25">
      <c r="A540" s="157"/>
      <c r="B540" s="157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/>
      <c r="AX540" s="157"/>
      <c r="AY540" s="157"/>
      <c r="AZ540" s="157"/>
      <c r="BA540" s="157"/>
      <c r="BB540" s="157"/>
      <c r="BC540" s="157"/>
      <c r="BD540" s="157"/>
      <c r="BE540" s="173" t="s">
        <v>2174</v>
      </c>
      <c r="BF540" s="173" t="s">
        <v>2167</v>
      </c>
      <c r="BG540" s="173" t="s">
        <v>2175</v>
      </c>
      <c r="BH540" s="173" t="s">
        <v>2083</v>
      </c>
      <c r="BI540" s="173" t="s">
        <v>210</v>
      </c>
      <c r="BJ540" s="157"/>
      <c r="BK540" s="157"/>
      <c r="BL540" s="157"/>
      <c r="BM540" s="157"/>
      <c r="BN540" s="157"/>
      <c r="BO540" s="157"/>
      <c r="BP540" s="157"/>
      <c r="BQ540" s="157"/>
      <c r="BR540" s="157"/>
      <c r="BS540" s="157"/>
      <c r="BT540" s="157"/>
      <c r="BU540" s="157"/>
      <c r="BV540" s="157"/>
      <c r="BW540" s="157"/>
      <c r="BX540" s="157"/>
      <c r="BY540" s="157"/>
      <c r="BZ540" s="157"/>
      <c r="CA540" s="157"/>
      <c r="CB540" s="157"/>
      <c r="CC540" s="157"/>
      <c r="CD540" s="157"/>
      <c r="CE540" s="157"/>
      <c r="CF540" s="157"/>
      <c r="CG540" s="157"/>
      <c r="CH540" s="157"/>
      <c r="CI540" s="157"/>
      <c r="CJ540" s="157"/>
      <c r="CK540" s="157"/>
      <c r="CL540" s="157"/>
      <c r="CM540" s="157"/>
      <c r="CN540" s="157"/>
      <c r="CO540" s="157"/>
      <c r="CP540" s="157"/>
      <c r="CQ540" s="157"/>
      <c r="CR540" s="157"/>
      <c r="CS540" s="157"/>
      <c r="CT540" s="157"/>
      <c r="CU540" s="157"/>
      <c r="CV540" s="157"/>
      <c r="CW540" s="157"/>
      <c r="CX540" s="157"/>
      <c r="CY540" s="157"/>
      <c r="CZ540" s="157"/>
      <c r="DA540" s="157"/>
      <c r="DB540" s="157"/>
      <c r="DC540" s="157"/>
      <c r="DD540" s="157"/>
      <c r="DE540" s="157"/>
      <c r="DF540" s="157"/>
      <c r="DG540" s="157"/>
      <c r="DH540" s="157"/>
    </row>
    <row r="541" spans="1:112" ht="25.5" x14ac:dyDescent="0.25">
      <c r="A541" s="157"/>
      <c r="B541" s="157"/>
      <c r="C541" s="157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  <c r="BC541" s="157"/>
      <c r="BD541" s="157"/>
      <c r="BE541" s="173" t="s">
        <v>2176</v>
      </c>
      <c r="BF541" s="173" t="s">
        <v>2167</v>
      </c>
      <c r="BG541" s="173" t="s">
        <v>2177</v>
      </c>
      <c r="BH541" s="173" t="s">
        <v>2108</v>
      </c>
      <c r="BI541" s="173" t="s">
        <v>210</v>
      </c>
      <c r="BJ541" s="157"/>
      <c r="BK541" s="157"/>
      <c r="BL541" s="157"/>
      <c r="BM541" s="157"/>
      <c r="BN541" s="157"/>
      <c r="BO541" s="157"/>
      <c r="BP541" s="157"/>
      <c r="BQ541" s="157"/>
      <c r="BR541" s="157"/>
      <c r="BS541" s="157"/>
      <c r="BT541" s="157"/>
      <c r="BU541" s="157"/>
      <c r="BV541" s="157"/>
      <c r="BW541" s="157"/>
      <c r="BX541" s="157"/>
      <c r="BY541" s="157"/>
      <c r="BZ541" s="157"/>
      <c r="CA541" s="157"/>
      <c r="CB541" s="157"/>
      <c r="CC541" s="157"/>
      <c r="CD541" s="157"/>
      <c r="CE541" s="157"/>
      <c r="CF541" s="157"/>
      <c r="CG541" s="157"/>
      <c r="CH541" s="157"/>
      <c r="CI541" s="157"/>
      <c r="CJ541" s="157"/>
      <c r="CK541" s="157"/>
      <c r="CL541" s="157"/>
      <c r="CM541" s="157"/>
      <c r="CN541" s="157"/>
      <c r="CO541" s="157"/>
      <c r="CP541" s="157"/>
      <c r="CQ541" s="157"/>
      <c r="CR541" s="157"/>
      <c r="CS541" s="157"/>
      <c r="CT541" s="157"/>
      <c r="CU541" s="157"/>
      <c r="CV541" s="157"/>
      <c r="CW541" s="157"/>
      <c r="CX541" s="157"/>
      <c r="CY541" s="157"/>
      <c r="CZ541" s="157"/>
      <c r="DA541" s="157"/>
      <c r="DB541" s="157"/>
      <c r="DC541" s="157"/>
      <c r="DD541" s="157"/>
      <c r="DE541" s="157"/>
      <c r="DF541" s="157"/>
      <c r="DG541" s="157"/>
      <c r="DH541" s="157"/>
    </row>
    <row r="542" spans="1:112" ht="25.5" x14ac:dyDescent="0.25">
      <c r="A542" s="157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  <c r="BC542" s="157"/>
      <c r="BD542" s="157"/>
      <c r="BE542" s="173" t="s">
        <v>2178</v>
      </c>
      <c r="BF542" s="173" t="s">
        <v>2167</v>
      </c>
      <c r="BG542" s="173" t="s">
        <v>2179</v>
      </c>
      <c r="BH542" s="173" t="s">
        <v>2108</v>
      </c>
      <c r="BI542" s="173" t="s">
        <v>210</v>
      </c>
      <c r="BJ542" s="157"/>
      <c r="BK542" s="157"/>
      <c r="BL542" s="157"/>
      <c r="BM542" s="157"/>
      <c r="BN542" s="157"/>
      <c r="BO542" s="157"/>
      <c r="BP542" s="157"/>
      <c r="BQ542" s="157"/>
      <c r="BR542" s="157"/>
      <c r="BS542" s="157"/>
      <c r="BT542" s="157"/>
      <c r="BU542" s="157"/>
      <c r="BV542" s="157"/>
      <c r="BW542" s="157"/>
      <c r="BX542" s="157"/>
      <c r="BY542" s="157"/>
      <c r="BZ542" s="157"/>
      <c r="CA542" s="157"/>
      <c r="CB542" s="157"/>
      <c r="CC542" s="157"/>
      <c r="CD542" s="157"/>
      <c r="CE542" s="157"/>
      <c r="CF542" s="157"/>
      <c r="CG542" s="157"/>
      <c r="CH542" s="157"/>
      <c r="CI542" s="157"/>
      <c r="CJ542" s="157"/>
      <c r="CK542" s="157"/>
      <c r="CL542" s="157"/>
      <c r="CM542" s="157"/>
      <c r="CN542" s="157"/>
      <c r="CO542" s="157"/>
      <c r="CP542" s="157"/>
      <c r="CQ542" s="157"/>
      <c r="CR542" s="157"/>
      <c r="CS542" s="157"/>
      <c r="CT542" s="157"/>
      <c r="CU542" s="157"/>
      <c r="CV542" s="157"/>
      <c r="CW542" s="157"/>
      <c r="CX542" s="157"/>
      <c r="CY542" s="157"/>
      <c r="CZ542" s="157"/>
      <c r="DA542" s="157"/>
      <c r="DB542" s="157"/>
      <c r="DC542" s="157"/>
      <c r="DD542" s="157"/>
      <c r="DE542" s="157"/>
      <c r="DF542" s="157"/>
      <c r="DG542" s="157"/>
      <c r="DH542" s="157"/>
    </row>
    <row r="543" spans="1:112" ht="25.5" x14ac:dyDescent="0.25">
      <c r="A543" s="157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157"/>
      <c r="AZ543" s="157"/>
      <c r="BA543" s="157"/>
      <c r="BB543" s="157"/>
      <c r="BC543" s="157"/>
      <c r="BD543" s="157"/>
      <c r="BE543" s="173" t="s">
        <v>2180</v>
      </c>
      <c r="BF543" s="173" t="s">
        <v>2167</v>
      </c>
      <c r="BG543" s="173" t="s">
        <v>2181</v>
      </c>
      <c r="BH543" s="173" t="s">
        <v>2111</v>
      </c>
      <c r="BI543" s="173" t="s">
        <v>210</v>
      </c>
      <c r="BJ543" s="157"/>
      <c r="BK543" s="157"/>
      <c r="BL543" s="157"/>
      <c r="BM543" s="157"/>
      <c r="BN543" s="157"/>
      <c r="BO543" s="157"/>
      <c r="BP543" s="157"/>
      <c r="BQ543" s="157"/>
      <c r="BR543" s="157"/>
      <c r="BS543" s="157"/>
      <c r="BT543" s="157"/>
      <c r="BU543" s="157"/>
      <c r="BV543" s="157"/>
      <c r="BW543" s="157"/>
      <c r="BX543" s="157"/>
      <c r="BY543" s="157"/>
      <c r="BZ543" s="157"/>
      <c r="CA543" s="157"/>
      <c r="CB543" s="157"/>
      <c r="CC543" s="157"/>
      <c r="CD543" s="157"/>
      <c r="CE543" s="157"/>
      <c r="CF543" s="157"/>
      <c r="CG543" s="157"/>
      <c r="CH543" s="157"/>
      <c r="CI543" s="157"/>
      <c r="CJ543" s="157"/>
      <c r="CK543" s="157"/>
      <c r="CL543" s="157"/>
      <c r="CM543" s="157"/>
      <c r="CN543" s="157"/>
      <c r="CO543" s="157"/>
      <c r="CP543" s="157"/>
      <c r="CQ543" s="157"/>
      <c r="CR543" s="157"/>
      <c r="CS543" s="157"/>
      <c r="CT543" s="157"/>
      <c r="CU543" s="157"/>
      <c r="CV543" s="157"/>
      <c r="CW543" s="157"/>
      <c r="CX543" s="157"/>
      <c r="CY543" s="157"/>
      <c r="CZ543" s="157"/>
      <c r="DA543" s="157"/>
      <c r="DB543" s="157"/>
      <c r="DC543" s="157"/>
      <c r="DD543" s="157"/>
      <c r="DE543" s="157"/>
      <c r="DF543" s="157"/>
      <c r="DG543" s="157"/>
      <c r="DH543" s="157"/>
    </row>
    <row r="544" spans="1:112" ht="25.5" x14ac:dyDescent="0.25">
      <c r="A544" s="157"/>
      <c r="B544" s="157"/>
      <c r="C544" s="157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  <c r="AB544" s="157"/>
      <c r="AC544" s="157"/>
      <c r="AD544" s="157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/>
      <c r="AS544" s="157"/>
      <c r="AT544" s="157"/>
      <c r="AU544" s="157"/>
      <c r="AV544" s="157"/>
      <c r="AW544" s="157"/>
      <c r="AX544" s="157"/>
      <c r="AY544" s="157"/>
      <c r="AZ544" s="157"/>
      <c r="BA544" s="157"/>
      <c r="BB544" s="157"/>
      <c r="BC544" s="157"/>
      <c r="BD544" s="157"/>
      <c r="BE544" s="173" t="s">
        <v>2182</v>
      </c>
      <c r="BF544" s="173" t="s">
        <v>2167</v>
      </c>
      <c r="BG544" s="173" t="s">
        <v>2183</v>
      </c>
      <c r="BH544" s="173" t="s">
        <v>2111</v>
      </c>
      <c r="BI544" s="173" t="s">
        <v>210</v>
      </c>
      <c r="BJ544" s="157"/>
      <c r="BK544" s="157"/>
      <c r="BL544" s="157"/>
      <c r="BM544" s="157"/>
      <c r="BN544" s="157"/>
      <c r="BO544" s="157"/>
      <c r="BP544" s="157"/>
      <c r="BQ544" s="157"/>
      <c r="BR544" s="157"/>
      <c r="BS544" s="157"/>
      <c r="BT544" s="157"/>
      <c r="BU544" s="157"/>
      <c r="BV544" s="157"/>
      <c r="BW544" s="157"/>
      <c r="BX544" s="157"/>
      <c r="BY544" s="157"/>
      <c r="BZ544" s="157"/>
      <c r="CA544" s="157"/>
      <c r="CB544" s="157"/>
      <c r="CC544" s="157"/>
      <c r="CD544" s="157"/>
      <c r="CE544" s="157"/>
      <c r="CF544" s="157"/>
      <c r="CG544" s="157"/>
      <c r="CH544" s="157"/>
      <c r="CI544" s="157"/>
      <c r="CJ544" s="157"/>
      <c r="CK544" s="157"/>
      <c r="CL544" s="157"/>
      <c r="CM544" s="157"/>
      <c r="CN544" s="157"/>
      <c r="CO544" s="157"/>
      <c r="CP544" s="157"/>
      <c r="CQ544" s="157"/>
      <c r="CR544" s="157"/>
      <c r="CS544" s="157"/>
      <c r="CT544" s="157"/>
      <c r="CU544" s="157"/>
      <c r="CV544" s="157"/>
      <c r="CW544" s="157"/>
      <c r="CX544" s="157"/>
      <c r="CY544" s="157"/>
      <c r="CZ544" s="157"/>
      <c r="DA544" s="157"/>
      <c r="DB544" s="157"/>
      <c r="DC544" s="157"/>
      <c r="DD544" s="157"/>
      <c r="DE544" s="157"/>
      <c r="DF544" s="157"/>
      <c r="DG544" s="157"/>
      <c r="DH544" s="157"/>
    </row>
    <row r="545" spans="1:112" ht="25.5" x14ac:dyDescent="0.25">
      <c r="A545" s="157"/>
      <c r="B545" s="157"/>
      <c r="C545" s="157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  <c r="AB545" s="157"/>
      <c r="AC545" s="157"/>
      <c r="AD545" s="157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/>
      <c r="AT545" s="157"/>
      <c r="AU545" s="157"/>
      <c r="AV545" s="157"/>
      <c r="AW545" s="157"/>
      <c r="AX545" s="157"/>
      <c r="AY545" s="157"/>
      <c r="AZ545" s="157"/>
      <c r="BA545" s="157"/>
      <c r="BB545" s="157"/>
      <c r="BC545" s="157"/>
      <c r="BD545" s="157"/>
      <c r="BE545" s="173" t="s">
        <v>2184</v>
      </c>
      <c r="BF545" s="173" t="s">
        <v>2167</v>
      </c>
      <c r="BG545" s="173" t="s">
        <v>2185</v>
      </c>
      <c r="BH545" s="173" t="s">
        <v>2114</v>
      </c>
      <c r="BI545" s="173" t="s">
        <v>210</v>
      </c>
      <c r="BJ545" s="157"/>
      <c r="BK545" s="157"/>
      <c r="BL545" s="157"/>
      <c r="BM545" s="157"/>
      <c r="BN545" s="157"/>
      <c r="BO545" s="157"/>
      <c r="BP545" s="157"/>
      <c r="BQ545" s="157"/>
      <c r="BR545" s="157"/>
      <c r="BS545" s="157"/>
      <c r="BT545" s="157"/>
      <c r="BU545" s="157"/>
      <c r="BV545" s="157"/>
      <c r="BW545" s="157"/>
      <c r="BX545" s="157"/>
      <c r="BY545" s="157"/>
      <c r="BZ545" s="157"/>
      <c r="CA545" s="157"/>
      <c r="CB545" s="157"/>
      <c r="CC545" s="157"/>
      <c r="CD545" s="157"/>
      <c r="CE545" s="157"/>
      <c r="CF545" s="157"/>
      <c r="CG545" s="157"/>
      <c r="CH545" s="157"/>
      <c r="CI545" s="157"/>
      <c r="CJ545" s="157"/>
      <c r="CK545" s="157"/>
      <c r="CL545" s="157"/>
      <c r="CM545" s="157"/>
      <c r="CN545" s="157"/>
      <c r="CO545" s="157"/>
      <c r="CP545" s="157"/>
      <c r="CQ545" s="157"/>
      <c r="CR545" s="157"/>
      <c r="CS545" s="157"/>
      <c r="CT545" s="157"/>
      <c r="CU545" s="157"/>
      <c r="CV545" s="157"/>
      <c r="CW545" s="157"/>
      <c r="CX545" s="157"/>
      <c r="CY545" s="157"/>
      <c r="CZ545" s="157"/>
      <c r="DA545" s="157"/>
      <c r="DB545" s="157"/>
      <c r="DC545" s="157"/>
      <c r="DD545" s="157"/>
      <c r="DE545" s="157"/>
      <c r="DF545" s="157"/>
      <c r="DG545" s="157"/>
      <c r="DH545" s="157"/>
    </row>
    <row r="546" spans="1:112" x14ac:dyDescent="0.25">
      <c r="A546" s="157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157"/>
      <c r="AZ546" s="157"/>
      <c r="BA546" s="157"/>
      <c r="BB546" s="157"/>
      <c r="BC546" s="157"/>
      <c r="BD546" s="157"/>
      <c r="BE546" s="173" t="s">
        <v>2186</v>
      </c>
      <c r="BF546" s="173" t="s">
        <v>2167</v>
      </c>
      <c r="BG546" s="173" t="s">
        <v>2187</v>
      </c>
      <c r="BH546" s="173" t="s">
        <v>2114</v>
      </c>
      <c r="BI546" s="173" t="s">
        <v>210</v>
      </c>
      <c r="BJ546" s="157"/>
      <c r="BK546" s="157"/>
      <c r="BL546" s="157"/>
      <c r="BM546" s="157"/>
      <c r="BN546" s="157"/>
      <c r="BO546" s="157"/>
      <c r="BP546" s="157"/>
      <c r="BQ546" s="157"/>
      <c r="BR546" s="157"/>
      <c r="BS546" s="157"/>
      <c r="BT546" s="157"/>
      <c r="BU546" s="157"/>
      <c r="BV546" s="157"/>
      <c r="BW546" s="157"/>
      <c r="BX546" s="157"/>
      <c r="BY546" s="157"/>
      <c r="BZ546" s="157"/>
      <c r="CA546" s="157"/>
      <c r="CB546" s="157"/>
      <c r="CC546" s="157"/>
      <c r="CD546" s="157"/>
      <c r="CE546" s="157"/>
      <c r="CF546" s="157"/>
      <c r="CG546" s="157"/>
      <c r="CH546" s="157"/>
      <c r="CI546" s="157"/>
      <c r="CJ546" s="157"/>
      <c r="CK546" s="157"/>
      <c r="CL546" s="157"/>
      <c r="CM546" s="157"/>
      <c r="CN546" s="157"/>
      <c r="CO546" s="157"/>
      <c r="CP546" s="157"/>
      <c r="CQ546" s="157"/>
      <c r="CR546" s="157"/>
      <c r="CS546" s="157"/>
      <c r="CT546" s="157"/>
      <c r="CU546" s="157"/>
      <c r="CV546" s="157"/>
      <c r="CW546" s="157"/>
      <c r="CX546" s="157"/>
      <c r="CY546" s="157"/>
      <c r="CZ546" s="157"/>
      <c r="DA546" s="157"/>
      <c r="DB546" s="157"/>
      <c r="DC546" s="157"/>
      <c r="DD546" s="157"/>
      <c r="DE546" s="157"/>
      <c r="DF546" s="157"/>
      <c r="DG546" s="157"/>
      <c r="DH546" s="157"/>
    </row>
    <row r="547" spans="1:112" x14ac:dyDescent="0.25">
      <c r="A547" s="157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/>
      <c r="AU547" s="157"/>
      <c r="AV547" s="157"/>
      <c r="AW547" s="157"/>
      <c r="AX547" s="157"/>
      <c r="AY547" s="157"/>
      <c r="AZ547" s="157"/>
      <c r="BA547" s="157"/>
      <c r="BB547" s="157"/>
      <c r="BC547" s="157"/>
      <c r="BD547" s="157"/>
      <c r="BE547" s="173" t="s">
        <v>2188</v>
      </c>
      <c r="BF547" s="173" t="s">
        <v>2167</v>
      </c>
      <c r="BG547" s="173" t="s">
        <v>2189</v>
      </c>
      <c r="BH547" s="173" t="s">
        <v>2114</v>
      </c>
      <c r="BI547" s="173" t="s">
        <v>210</v>
      </c>
      <c r="BJ547" s="157"/>
      <c r="BK547" s="157"/>
      <c r="BL547" s="157"/>
      <c r="BM547" s="157"/>
      <c r="BN547" s="157"/>
      <c r="BO547" s="157"/>
      <c r="BP547" s="157"/>
      <c r="BQ547" s="157"/>
      <c r="BR547" s="157"/>
      <c r="BS547" s="157"/>
      <c r="BT547" s="157"/>
      <c r="BU547" s="157"/>
      <c r="BV547" s="157"/>
      <c r="BW547" s="157"/>
      <c r="BX547" s="157"/>
      <c r="BY547" s="157"/>
      <c r="BZ547" s="157"/>
      <c r="CA547" s="157"/>
      <c r="CB547" s="157"/>
      <c r="CC547" s="157"/>
      <c r="CD547" s="157"/>
      <c r="CE547" s="157"/>
      <c r="CF547" s="157"/>
      <c r="CG547" s="157"/>
      <c r="CH547" s="157"/>
      <c r="CI547" s="157"/>
      <c r="CJ547" s="157"/>
      <c r="CK547" s="157"/>
      <c r="CL547" s="157"/>
      <c r="CM547" s="157"/>
      <c r="CN547" s="157"/>
      <c r="CO547" s="157"/>
      <c r="CP547" s="157"/>
      <c r="CQ547" s="157"/>
      <c r="CR547" s="157"/>
      <c r="CS547" s="157"/>
      <c r="CT547" s="157"/>
      <c r="CU547" s="157"/>
      <c r="CV547" s="157"/>
      <c r="CW547" s="157"/>
      <c r="CX547" s="157"/>
      <c r="CY547" s="157"/>
      <c r="CZ547" s="157"/>
      <c r="DA547" s="157"/>
      <c r="DB547" s="157"/>
      <c r="DC547" s="157"/>
      <c r="DD547" s="157"/>
      <c r="DE547" s="157"/>
      <c r="DF547" s="157"/>
      <c r="DG547" s="157"/>
      <c r="DH547" s="157"/>
    </row>
    <row r="548" spans="1:112" ht="25.5" x14ac:dyDescent="0.25">
      <c r="A548" s="157"/>
      <c r="B548" s="157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/>
      <c r="AU548" s="157"/>
      <c r="AV548" s="157"/>
      <c r="AW548" s="157"/>
      <c r="AX548" s="157"/>
      <c r="AY548" s="157"/>
      <c r="AZ548" s="157"/>
      <c r="BA548" s="157"/>
      <c r="BB548" s="157"/>
      <c r="BC548" s="157"/>
      <c r="BD548" s="157"/>
      <c r="BE548" s="173" t="s">
        <v>2190</v>
      </c>
      <c r="BF548" s="173" t="s">
        <v>2167</v>
      </c>
      <c r="BG548" s="173" t="s">
        <v>2191</v>
      </c>
      <c r="BH548" s="173" t="s">
        <v>2114</v>
      </c>
      <c r="BI548" s="173" t="s">
        <v>210</v>
      </c>
      <c r="BJ548" s="157"/>
      <c r="BK548" s="157"/>
      <c r="BL548" s="157"/>
      <c r="BM548" s="157"/>
      <c r="BN548" s="157"/>
      <c r="BO548" s="157"/>
      <c r="BP548" s="157"/>
      <c r="BQ548" s="157"/>
      <c r="BR548" s="157"/>
      <c r="BS548" s="157"/>
      <c r="BT548" s="157"/>
      <c r="BU548" s="157"/>
      <c r="BV548" s="157"/>
      <c r="BW548" s="157"/>
      <c r="BX548" s="157"/>
      <c r="BY548" s="157"/>
      <c r="BZ548" s="157"/>
      <c r="CA548" s="157"/>
      <c r="CB548" s="157"/>
      <c r="CC548" s="157"/>
      <c r="CD548" s="157"/>
      <c r="CE548" s="157"/>
      <c r="CF548" s="157"/>
      <c r="CG548" s="157"/>
      <c r="CH548" s="157"/>
      <c r="CI548" s="157"/>
      <c r="CJ548" s="157"/>
      <c r="CK548" s="157"/>
      <c r="CL548" s="157"/>
      <c r="CM548" s="157"/>
      <c r="CN548" s="157"/>
      <c r="CO548" s="157"/>
      <c r="CP548" s="157"/>
      <c r="CQ548" s="157"/>
      <c r="CR548" s="157"/>
      <c r="CS548" s="157"/>
      <c r="CT548" s="157"/>
      <c r="CU548" s="157"/>
      <c r="CV548" s="157"/>
      <c r="CW548" s="157"/>
      <c r="CX548" s="157"/>
      <c r="CY548" s="157"/>
      <c r="CZ548" s="157"/>
      <c r="DA548" s="157"/>
      <c r="DB548" s="157"/>
      <c r="DC548" s="157"/>
      <c r="DD548" s="157"/>
      <c r="DE548" s="157"/>
      <c r="DF548" s="157"/>
      <c r="DG548" s="157"/>
      <c r="DH548" s="157"/>
    </row>
    <row r="549" spans="1:112" ht="25.5" x14ac:dyDescent="0.25">
      <c r="A549" s="157"/>
      <c r="B549" s="157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/>
      <c r="AV549" s="157"/>
      <c r="AW549" s="157"/>
      <c r="AX549" s="157"/>
      <c r="AY549" s="157"/>
      <c r="AZ549" s="157"/>
      <c r="BA549" s="157"/>
      <c r="BB549" s="157"/>
      <c r="BC549" s="157"/>
      <c r="BD549" s="157"/>
      <c r="BE549" s="173" t="s">
        <v>1511</v>
      </c>
      <c r="BF549" s="173" t="s">
        <v>2167</v>
      </c>
      <c r="BG549" s="173" t="s">
        <v>2192</v>
      </c>
      <c r="BH549" s="173" t="s">
        <v>2118</v>
      </c>
      <c r="BI549" s="173" t="s">
        <v>210</v>
      </c>
      <c r="BJ549" s="157"/>
      <c r="BK549" s="157"/>
      <c r="BL549" s="157"/>
      <c r="BM549" s="157"/>
      <c r="BN549" s="157"/>
      <c r="BO549" s="157"/>
      <c r="BP549" s="157"/>
      <c r="BQ549" s="157"/>
      <c r="BR549" s="157"/>
      <c r="BS549" s="157"/>
      <c r="BT549" s="157"/>
      <c r="BU549" s="157"/>
      <c r="BV549" s="157"/>
      <c r="BW549" s="157"/>
      <c r="BX549" s="157"/>
      <c r="BY549" s="157"/>
      <c r="BZ549" s="157"/>
      <c r="CA549" s="157"/>
      <c r="CB549" s="157"/>
      <c r="CC549" s="157"/>
      <c r="CD549" s="157"/>
      <c r="CE549" s="157"/>
      <c r="CF549" s="157"/>
      <c r="CG549" s="157"/>
      <c r="CH549" s="157"/>
      <c r="CI549" s="157"/>
      <c r="CJ549" s="157"/>
      <c r="CK549" s="157"/>
      <c r="CL549" s="157"/>
      <c r="CM549" s="157"/>
      <c r="CN549" s="157"/>
      <c r="CO549" s="157"/>
      <c r="CP549" s="157"/>
      <c r="CQ549" s="157"/>
      <c r="CR549" s="157"/>
      <c r="CS549" s="157"/>
      <c r="CT549" s="157"/>
      <c r="CU549" s="157"/>
      <c r="CV549" s="157"/>
      <c r="CW549" s="157"/>
      <c r="CX549" s="157"/>
      <c r="CY549" s="157"/>
      <c r="CZ549" s="157"/>
      <c r="DA549" s="157"/>
      <c r="DB549" s="157"/>
      <c r="DC549" s="157"/>
      <c r="DD549" s="157"/>
      <c r="DE549" s="157"/>
      <c r="DF549" s="157"/>
      <c r="DG549" s="157"/>
      <c r="DH549" s="157"/>
    </row>
    <row r="550" spans="1:112" x14ac:dyDescent="0.25">
      <c r="A550" s="157"/>
      <c r="B550" s="157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  <c r="AB550" s="157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/>
      <c r="AV550" s="157"/>
      <c r="AW550" s="157"/>
      <c r="AX550" s="157"/>
      <c r="AY550" s="157"/>
      <c r="AZ550" s="157"/>
      <c r="BA550" s="157"/>
      <c r="BB550" s="157"/>
      <c r="BC550" s="157"/>
      <c r="BD550" s="157"/>
      <c r="BE550" s="173" t="s">
        <v>1496</v>
      </c>
      <c r="BF550" s="173" t="s">
        <v>2167</v>
      </c>
      <c r="BG550" s="173" t="s">
        <v>2193</v>
      </c>
      <c r="BH550" s="173" t="s">
        <v>2118</v>
      </c>
      <c r="BI550" s="173" t="s">
        <v>210</v>
      </c>
      <c r="BJ550" s="157"/>
      <c r="BK550" s="157"/>
      <c r="BL550" s="157"/>
      <c r="BM550" s="157"/>
      <c r="BN550" s="157"/>
      <c r="BO550" s="157"/>
      <c r="BP550" s="157"/>
      <c r="BQ550" s="157"/>
      <c r="BR550" s="157"/>
      <c r="BS550" s="157"/>
      <c r="BT550" s="157"/>
      <c r="BU550" s="157"/>
      <c r="BV550" s="157"/>
      <c r="BW550" s="157"/>
      <c r="BX550" s="157"/>
      <c r="BY550" s="157"/>
      <c r="BZ550" s="157"/>
      <c r="CA550" s="157"/>
      <c r="CB550" s="157"/>
      <c r="CC550" s="157"/>
      <c r="CD550" s="157"/>
      <c r="CE550" s="157"/>
      <c r="CF550" s="157"/>
      <c r="CG550" s="157"/>
      <c r="CH550" s="157"/>
      <c r="CI550" s="157"/>
      <c r="CJ550" s="157"/>
      <c r="CK550" s="157"/>
      <c r="CL550" s="157"/>
      <c r="CM550" s="157"/>
      <c r="CN550" s="157"/>
      <c r="CO550" s="157"/>
      <c r="CP550" s="157"/>
      <c r="CQ550" s="157"/>
      <c r="CR550" s="157"/>
      <c r="CS550" s="157"/>
      <c r="CT550" s="157"/>
      <c r="CU550" s="157"/>
      <c r="CV550" s="157"/>
      <c r="CW550" s="157"/>
      <c r="CX550" s="157"/>
      <c r="CY550" s="157"/>
      <c r="CZ550" s="157"/>
      <c r="DA550" s="157"/>
      <c r="DB550" s="157"/>
      <c r="DC550" s="157"/>
      <c r="DD550" s="157"/>
      <c r="DE550" s="157"/>
      <c r="DF550" s="157"/>
      <c r="DG550" s="157"/>
      <c r="DH550" s="157"/>
    </row>
    <row r="551" spans="1:112" ht="25.5" x14ac:dyDescent="0.25">
      <c r="A551" s="157"/>
      <c r="B551" s="157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/>
      <c r="AW551" s="157"/>
      <c r="AX551" s="157"/>
      <c r="AY551" s="157"/>
      <c r="AZ551" s="157"/>
      <c r="BA551" s="157"/>
      <c r="BB551" s="157"/>
      <c r="BC551" s="157"/>
      <c r="BD551" s="157"/>
      <c r="BE551" s="173" t="s">
        <v>1503</v>
      </c>
      <c r="BF551" s="173" t="s">
        <v>2167</v>
      </c>
      <c r="BG551" s="173" t="s">
        <v>2194</v>
      </c>
      <c r="BH551" s="173" t="s">
        <v>2118</v>
      </c>
      <c r="BI551" s="173" t="s">
        <v>210</v>
      </c>
      <c r="BJ551" s="157"/>
      <c r="BK551" s="157"/>
      <c r="BL551" s="157"/>
      <c r="BM551" s="157"/>
      <c r="BN551" s="157"/>
      <c r="BO551" s="157"/>
      <c r="BP551" s="157"/>
      <c r="BQ551" s="157"/>
      <c r="BR551" s="157"/>
      <c r="BS551" s="157"/>
      <c r="BT551" s="157"/>
      <c r="BU551" s="157"/>
      <c r="BV551" s="157"/>
      <c r="BW551" s="157"/>
      <c r="BX551" s="157"/>
      <c r="BY551" s="157"/>
      <c r="BZ551" s="157"/>
      <c r="CA551" s="157"/>
      <c r="CB551" s="157"/>
      <c r="CC551" s="157"/>
      <c r="CD551" s="157"/>
      <c r="CE551" s="157"/>
      <c r="CF551" s="157"/>
      <c r="CG551" s="157"/>
      <c r="CH551" s="157"/>
      <c r="CI551" s="157"/>
      <c r="CJ551" s="157"/>
      <c r="CK551" s="157"/>
      <c r="CL551" s="157"/>
      <c r="CM551" s="157"/>
      <c r="CN551" s="157"/>
      <c r="CO551" s="157"/>
      <c r="CP551" s="157"/>
      <c r="CQ551" s="157"/>
      <c r="CR551" s="157"/>
      <c r="CS551" s="157"/>
      <c r="CT551" s="157"/>
      <c r="CU551" s="157"/>
      <c r="CV551" s="157"/>
      <c r="CW551" s="157"/>
      <c r="CX551" s="157"/>
      <c r="CY551" s="157"/>
      <c r="CZ551" s="157"/>
      <c r="DA551" s="157"/>
      <c r="DB551" s="157"/>
      <c r="DC551" s="157"/>
      <c r="DD551" s="157"/>
      <c r="DE551" s="157"/>
      <c r="DF551" s="157"/>
      <c r="DG551" s="157"/>
      <c r="DH551" s="157"/>
    </row>
    <row r="552" spans="1:112" ht="25.5" x14ac:dyDescent="0.25">
      <c r="A552" s="157"/>
      <c r="B552" s="157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157"/>
      <c r="AZ552" s="157"/>
      <c r="BA552" s="157"/>
      <c r="BB552" s="157"/>
      <c r="BC552" s="157"/>
      <c r="BD552" s="157"/>
      <c r="BE552" s="173" t="s">
        <v>1515</v>
      </c>
      <c r="BF552" s="173" t="s">
        <v>2167</v>
      </c>
      <c r="BG552" s="173" t="s">
        <v>2195</v>
      </c>
      <c r="BH552" s="173" t="s">
        <v>2118</v>
      </c>
      <c r="BI552" s="173" t="s">
        <v>210</v>
      </c>
      <c r="BJ552" s="157"/>
      <c r="BK552" s="157"/>
      <c r="BL552" s="157"/>
      <c r="BM552" s="157"/>
      <c r="BN552" s="157"/>
      <c r="BO552" s="157"/>
      <c r="BP552" s="157"/>
      <c r="BQ552" s="157"/>
      <c r="BR552" s="157"/>
      <c r="BS552" s="157"/>
      <c r="BT552" s="157"/>
      <c r="BU552" s="157"/>
      <c r="BV552" s="157"/>
      <c r="BW552" s="157"/>
      <c r="BX552" s="157"/>
      <c r="BY552" s="157"/>
      <c r="BZ552" s="157"/>
      <c r="CA552" s="157"/>
      <c r="CB552" s="157"/>
      <c r="CC552" s="157"/>
      <c r="CD552" s="157"/>
      <c r="CE552" s="157"/>
      <c r="CF552" s="157"/>
      <c r="CG552" s="157"/>
      <c r="CH552" s="157"/>
      <c r="CI552" s="157"/>
      <c r="CJ552" s="157"/>
      <c r="CK552" s="157"/>
      <c r="CL552" s="157"/>
      <c r="CM552" s="157"/>
      <c r="CN552" s="157"/>
      <c r="CO552" s="157"/>
      <c r="CP552" s="157"/>
      <c r="CQ552" s="157"/>
      <c r="CR552" s="157"/>
      <c r="CS552" s="157"/>
      <c r="CT552" s="157"/>
      <c r="CU552" s="157"/>
      <c r="CV552" s="157"/>
      <c r="CW552" s="157"/>
      <c r="CX552" s="157"/>
      <c r="CY552" s="157"/>
      <c r="CZ552" s="157"/>
      <c r="DA552" s="157"/>
      <c r="DB552" s="157"/>
      <c r="DC552" s="157"/>
      <c r="DD552" s="157"/>
      <c r="DE552" s="157"/>
      <c r="DF552" s="157"/>
      <c r="DG552" s="157"/>
      <c r="DH552" s="157"/>
    </row>
    <row r="553" spans="1:112" x14ac:dyDescent="0.25">
      <c r="A553" s="157"/>
      <c r="B553" s="157"/>
      <c r="C553" s="157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157"/>
      <c r="AZ553" s="157"/>
      <c r="BA553" s="157"/>
      <c r="BB553" s="157"/>
      <c r="BC553" s="157"/>
      <c r="BD553" s="157"/>
      <c r="BE553" s="173" t="s">
        <v>2196</v>
      </c>
      <c r="BF553" s="173" t="s">
        <v>2167</v>
      </c>
      <c r="BG553" s="173" t="s">
        <v>2197</v>
      </c>
      <c r="BH553" s="173" t="s">
        <v>2198</v>
      </c>
      <c r="BI553" s="173" t="s">
        <v>210</v>
      </c>
      <c r="BJ553" s="157"/>
      <c r="BK553" s="157"/>
      <c r="BL553" s="157"/>
      <c r="BM553" s="157"/>
      <c r="BN553" s="157"/>
      <c r="BO553" s="157"/>
      <c r="BP553" s="157"/>
      <c r="BQ553" s="157"/>
      <c r="BR553" s="157"/>
      <c r="BS553" s="157"/>
      <c r="BT553" s="157"/>
      <c r="BU553" s="157"/>
      <c r="BV553" s="157"/>
      <c r="BW553" s="157"/>
      <c r="BX553" s="157"/>
      <c r="BY553" s="157"/>
      <c r="BZ553" s="157"/>
      <c r="CA553" s="157"/>
      <c r="CB553" s="157"/>
      <c r="CC553" s="157"/>
      <c r="CD553" s="157"/>
      <c r="CE553" s="157"/>
      <c r="CF553" s="157"/>
      <c r="CG553" s="157"/>
      <c r="CH553" s="157"/>
      <c r="CI553" s="157"/>
      <c r="CJ553" s="157"/>
      <c r="CK553" s="157"/>
      <c r="CL553" s="157"/>
      <c r="CM553" s="157"/>
      <c r="CN553" s="157"/>
      <c r="CO553" s="157"/>
      <c r="CP553" s="157"/>
      <c r="CQ553" s="157"/>
      <c r="CR553" s="157"/>
      <c r="CS553" s="157"/>
      <c r="CT553" s="157"/>
      <c r="CU553" s="157"/>
      <c r="CV553" s="157"/>
      <c r="CW553" s="157"/>
      <c r="CX553" s="157"/>
      <c r="CY553" s="157"/>
      <c r="CZ553" s="157"/>
      <c r="DA553" s="157"/>
      <c r="DB553" s="157"/>
      <c r="DC553" s="157"/>
      <c r="DD553" s="157"/>
      <c r="DE553" s="157"/>
      <c r="DF553" s="157"/>
      <c r="DG553" s="157"/>
      <c r="DH553" s="157"/>
    </row>
    <row r="554" spans="1:112" x14ac:dyDescent="0.25">
      <c r="A554" s="157"/>
      <c r="B554" s="157"/>
      <c r="C554" s="157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73" t="s">
        <v>2199</v>
      </c>
      <c r="BF554" s="173" t="s">
        <v>2167</v>
      </c>
      <c r="BG554" s="173" t="s">
        <v>2200</v>
      </c>
      <c r="BH554" s="173" t="s">
        <v>2201</v>
      </c>
      <c r="BI554" s="173" t="s">
        <v>210</v>
      </c>
      <c r="BJ554" s="157"/>
      <c r="BK554" s="157"/>
      <c r="BL554" s="157"/>
      <c r="BM554" s="157"/>
      <c r="BN554" s="157"/>
      <c r="BO554" s="157"/>
      <c r="BP554" s="157"/>
      <c r="BQ554" s="157"/>
      <c r="BR554" s="157"/>
      <c r="BS554" s="157"/>
      <c r="BT554" s="157"/>
      <c r="BU554" s="157"/>
      <c r="BV554" s="157"/>
      <c r="BW554" s="157"/>
      <c r="BX554" s="157"/>
      <c r="BY554" s="157"/>
      <c r="BZ554" s="157"/>
      <c r="CA554" s="157"/>
      <c r="CB554" s="157"/>
      <c r="CC554" s="157"/>
      <c r="CD554" s="157"/>
      <c r="CE554" s="157"/>
      <c r="CF554" s="157"/>
      <c r="CG554" s="157"/>
      <c r="CH554" s="157"/>
      <c r="CI554" s="157"/>
      <c r="CJ554" s="157"/>
      <c r="CK554" s="157"/>
      <c r="CL554" s="157"/>
      <c r="CM554" s="157"/>
      <c r="CN554" s="157"/>
      <c r="CO554" s="157"/>
      <c r="CP554" s="157"/>
      <c r="CQ554" s="157"/>
      <c r="CR554" s="157"/>
      <c r="CS554" s="157"/>
      <c r="CT554" s="157"/>
      <c r="CU554" s="157"/>
      <c r="CV554" s="157"/>
      <c r="CW554" s="157"/>
      <c r="CX554" s="157"/>
      <c r="CY554" s="157"/>
      <c r="CZ554" s="157"/>
      <c r="DA554" s="157"/>
      <c r="DB554" s="157"/>
      <c r="DC554" s="157"/>
      <c r="DD554" s="157"/>
      <c r="DE554" s="157"/>
      <c r="DF554" s="157"/>
      <c r="DG554" s="157"/>
      <c r="DH554" s="157"/>
    </row>
    <row r="555" spans="1:112" x14ac:dyDescent="0.25">
      <c r="A555" s="157"/>
      <c r="B555" s="157"/>
      <c r="C555" s="157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157"/>
      <c r="AZ555" s="157"/>
      <c r="BA555" s="157"/>
      <c r="BB555" s="157"/>
      <c r="BC555" s="157"/>
      <c r="BD555" s="157"/>
      <c r="BE555" s="173" t="s">
        <v>2202</v>
      </c>
      <c r="BF555" s="173" t="s">
        <v>2167</v>
      </c>
      <c r="BG555" s="173" t="s">
        <v>2203</v>
      </c>
      <c r="BH555" s="173" t="s">
        <v>2204</v>
      </c>
      <c r="BI555" s="173" t="s">
        <v>210</v>
      </c>
      <c r="BJ555" s="157"/>
      <c r="BK555" s="157"/>
      <c r="BL555" s="157"/>
      <c r="BM555" s="157"/>
      <c r="BN555" s="157"/>
      <c r="BO555" s="157"/>
      <c r="BP555" s="157"/>
      <c r="BQ555" s="157"/>
      <c r="BR555" s="157"/>
      <c r="BS555" s="157"/>
      <c r="BT555" s="157"/>
      <c r="BU555" s="157"/>
      <c r="BV555" s="157"/>
      <c r="BW555" s="157"/>
      <c r="BX555" s="157"/>
      <c r="BY555" s="157"/>
      <c r="BZ555" s="157"/>
      <c r="CA555" s="157"/>
      <c r="CB555" s="157"/>
      <c r="CC555" s="157"/>
      <c r="CD555" s="157"/>
      <c r="CE555" s="157"/>
      <c r="CF555" s="157"/>
      <c r="CG555" s="157"/>
      <c r="CH555" s="157"/>
      <c r="CI555" s="157"/>
      <c r="CJ555" s="157"/>
      <c r="CK555" s="157"/>
      <c r="CL555" s="157"/>
      <c r="CM555" s="157"/>
      <c r="CN555" s="157"/>
      <c r="CO555" s="157"/>
      <c r="CP555" s="157"/>
      <c r="CQ555" s="157"/>
      <c r="CR555" s="157"/>
      <c r="CS555" s="157"/>
      <c r="CT555" s="157"/>
      <c r="CU555" s="157"/>
      <c r="CV555" s="157"/>
      <c r="CW555" s="157"/>
      <c r="CX555" s="157"/>
      <c r="CY555" s="157"/>
      <c r="CZ555" s="157"/>
      <c r="DA555" s="157"/>
      <c r="DB555" s="157"/>
      <c r="DC555" s="157"/>
      <c r="DD555" s="157"/>
      <c r="DE555" s="157"/>
      <c r="DF555" s="157"/>
      <c r="DG555" s="157"/>
      <c r="DH555" s="157"/>
    </row>
    <row r="556" spans="1:112" x14ac:dyDescent="0.25">
      <c r="A556" s="157"/>
      <c r="B556" s="157"/>
      <c r="C556" s="157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  <c r="AB556" s="157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157"/>
      <c r="AZ556" s="157"/>
      <c r="BA556" s="157"/>
      <c r="BB556" s="157"/>
      <c r="BC556" s="157"/>
      <c r="BD556" s="157"/>
      <c r="BE556" s="173" t="s">
        <v>2205</v>
      </c>
      <c r="BF556" s="173" t="s">
        <v>2167</v>
      </c>
      <c r="BG556" s="173" t="s">
        <v>2206</v>
      </c>
      <c r="BH556" s="173" t="s">
        <v>2207</v>
      </c>
      <c r="BI556" s="173" t="s">
        <v>210</v>
      </c>
      <c r="BJ556" s="157"/>
      <c r="BK556" s="157"/>
      <c r="BL556" s="157"/>
      <c r="BM556" s="157"/>
      <c r="BN556" s="157"/>
      <c r="BO556" s="157"/>
      <c r="BP556" s="157"/>
      <c r="BQ556" s="157"/>
      <c r="BR556" s="157"/>
      <c r="BS556" s="157"/>
      <c r="BT556" s="157"/>
      <c r="BU556" s="157"/>
      <c r="BV556" s="157"/>
      <c r="BW556" s="157"/>
      <c r="BX556" s="157"/>
      <c r="BY556" s="157"/>
      <c r="BZ556" s="157"/>
      <c r="CA556" s="157"/>
      <c r="CB556" s="157"/>
      <c r="CC556" s="157"/>
      <c r="CD556" s="157"/>
      <c r="CE556" s="157"/>
      <c r="CF556" s="157"/>
      <c r="CG556" s="157"/>
      <c r="CH556" s="157"/>
      <c r="CI556" s="157"/>
      <c r="CJ556" s="157"/>
      <c r="CK556" s="157"/>
      <c r="CL556" s="157"/>
      <c r="CM556" s="157"/>
      <c r="CN556" s="157"/>
      <c r="CO556" s="157"/>
      <c r="CP556" s="157"/>
      <c r="CQ556" s="157"/>
      <c r="CR556" s="157"/>
      <c r="CS556" s="157"/>
      <c r="CT556" s="157"/>
      <c r="CU556" s="157"/>
      <c r="CV556" s="157"/>
      <c r="CW556" s="157"/>
      <c r="CX556" s="157"/>
      <c r="CY556" s="157"/>
      <c r="CZ556" s="157"/>
      <c r="DA556" s="157"/>
      <c r="DB556" s="157"/>
      <c r="DC556" s="157"/>
      <c r="DD556" s="157"/>
      <c r="DE556" s="157"/>
      <c r="DF556" s="157"/>
      <c r="DG556" s="157"/>
      <c r="DH556" s="157"/>
    </row>
    <row r="557" spans="1:112" x14ac:dyDescent="0.25">
      <c r="A557" s="157"/>
      <c r="B557" s="157"/>
      <c r="C557" s="157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  <c r="AA557" s="157"/>
      <c r="AB557" s="157"/>
      <c r="AC557" s="157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157"/>
      <c r="AZ557" s="157"/>
      <c r="BA557" s="157"/>
      <c r="BB557" s="157"/>
      <c r="BC557" s="157"/>
      <c r="BD557" s="157"/>
      <c r="BE557" s="173" t="s">
        <v>2208</v>
      </c>
      <c r="BF557" s="173" t="s">
        <v>2167</v>
      </c>
      <c r="BG557" s="173" t="s">
        <v>2209</v>
      </c>
      <c r="BH557" s="173" t="s">
        <v>2210</v>
      </c>
      <c r="BI557" s="173" t="s">
        <v>210</v>
      </c>
      <c r="BJ557" s="157"/>
      <c r="BK557" s="157"/>
      <c r="BL557" s="157"/>
      <c r="BM557" s="157"/>
      <c r="BN557" s="157"/>
      <c r="BO557" s="157"/>
      <c r="BP557" s="157"/>
      <c r="BQ557" s="157"/>
      <c r="BR557" s="157"/>
      <c r="BS557" s="157"/>
      <c r="BT557" s="157"/>
      <c r="BU557" s="157"/>
      <c r="BV557" s="157"/>
      <c r="BW557" s="157"/>
      <c r="BX557" s="157"/>
      <c r="BY557" s="157"/>
      <c r="BZ557" s="157"/>
      <c r="CA557" s="157"/>
      <c r="CB557" s="157"/>
      <c r="CC557" s="157"/>
      <c r="CD557" s="157"/>
      <c r="CE557" s="157"/>
      <c r="CF557" s="157"/>
      <c r="CG557" s="157"/>
      <c r="CH557" s="157"/>
      <c r="CI557" s="157"/>
      <c r="CJ557" s="157"/>
      <c r="CK557" s="157"/>
      <c r="CL557" s="157"/>
      <c r="CM557" s="157"/>
      <c r="CN557" s="157"/>
      <c r="CO557" s="157"/>
      <c r="CP557" s="157"/>
      <c r="CQ557" s="157"/>
      <c r="CR557" s="157"/>
      <c r="CS557" s="157"/>
      <c r="CT557" s="157"/>
      <c r="CU557" s="157"/>
      <c r="CV557" s="157"/>
      <c r="CW557" s="157"/>
      <c r="CX557" s="157"/>
      <c r="CY557" s="157"/>
      <c r="CZ557" s="157"/>
      <c r="DA557" s="157"/>
      <c r="DB557" s="157"/>
      <c r="DC557" s="157"/>
      <c r="DD557" s="157"/>
      <c r="DE557" s="157"/>
      <c r="DF557" s="157"/>
      <c r="DG557" s="157"/>
      <c r="DH557" s="157"/>
    </row>
    <row r="558" spans="1:112" ht="25.5" x14ac:dyDescent="0.25">
      <c r="A558" s="157"/>
      <c r="B558" s="157"/>
      <c r="C558" s="157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  <c r="AA558" s="157"/>
      <c r="AB558" s="157"/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157"/>
      <c r="AZ558" s="157"/>
      <c r="BA558" s="157"/>
      <c r="BB558" s="157"/>
      <c r="BC558" s="157"/>
      <c r="BD558" s="157"/>
      <c r="BE558" s="173" t="s">
        <v>2211</v>
      </c>
      <c r="BF558" s="173" t="s">
        <v>2167</v>
      </c>
      <c r="BG558" s="173" t="s">
        <v>2212</v>
      </c>
      <c r="BH558" s="173" t="s">
        <v>2213</v>
      </c>
      <c r="BI558" s="173" t="s">
        <v>210</v>
      </c>
      <c r="BJ558" s="157"/>
      <c r="BK558" s="157"/>
      <c r="BL558" s="157"/>
      <c r="BM558" s="157"/>
      <c r="BN558" s="157"/>
      <c r="BO558" s="157"/>
      <c r="BP558" s="157"/>
      <c r="BQ558" s="157"/>
      <c r="BR558" s="157"/>
      <c r="BS558" s="157"/>
      <c r="BT558" s="157"/>
      <c r="BU558" s="157"/>
      <c r="BV558" s="157"/>
      <c r="BW558" s="157"/>
      <c r="BX558" s="157"/>
      <c r="BY558" s="157"/>
      <c r="BZ558" s="157"/>
      <c r="CA558" s="157"/>
      <c r="CB558" s="157"/>
      <c r="CC558" s="157"/>
      <c r="CD558" s="157"/>
      <c r="CE558" s="157"/>
      <c r="CF558" s="157"/>
      <c r="CG558" s="157"/>
      <c r="CH558" s="157"/>
      <c r="CI558" s="157"/>
      <c r="CJ558" s="157"/>
      <c r="CK558" s="157"/>
      <c r="CL558" s="157"/>
      <c r="CM558" s="157"/>
      <c r="CN558" s="157"/>
      <c r="CO558" s="157"/>
      <c r="CP558" s="157"/>
      <c r="CQ558" s="157"/>
      <c r="CR558" s="157"/>
      <c r="CS558" s="157"/>
      <c r="CT558" s="157"/>
      <c r="CU558" s="157"/>
      <c r="CV558" s="157"/>
      <c r="CW558" s="157"/>
      <c r="CX558" s="157"/>
      <c r="CY558" s="157"/>
      <c r="CZ558" s="157"/>
      <c r="DA558" s="157"/>
      <c r="DB558" s="157"/>
      <c r="DC558" s="157"/>
      <c r="DD558" s="157"/>
      <c r="DE558" s="157"/>
      <c r="DF558" s="157"/>
      <c r="DG558" s="157"/>
      <c r="DH558" s="157"/>
    </row>
    <row r="559" spans="1:112" ht="25.5" x14ac:dyDescent="0.25">
      <c r="A559" s="157"/>
      <c r="B559" s="157"/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  <c r="AA559" s="157"/>
      <c r="AB559" s="157"/>
      <c r="AC559" s="157"/>
      <c r="AD559" s="157"/>
      <c r="AE559" s="157"/>
      <c r="AF559" s="157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  <c r="AT559" s="157"/>
      <c r="AU559" s="157"/>
      <c r="AV559" s="157"/>
      <c r="AW559" s="157"/>
      <c r="AX559" s="157"/>
      <c r="AY559" s="157"/>
      <c r="AZ559" s="157"/>
      <c r="BA559" s="157"/>
      <c r="BB559" s="157"/>
      <c r="BC559" s="157"/>
      <c r="BD559" s="157"/>
      <c r="BE559" s="173" t="s">
        <v>2214</v>
      </c>
      <c r="BF559" s="173" t="s">
        <v>2167</v>
      </c>
      <c r="BG559" s="173" t="s">
        <v>2215</v>
      </c>
      <c r="BH559" s="173" t="s">
        <v>2213</v>
      </c>
      <c r="BI559" s="173" t="s">
        <v>210</v>
      </c>
      <c r="BJ559" s="157"/>
      <c r="BK559" s="157"/>
      <c r="BL559" s="157"/>
      <c r="BM559" s="157"/>
      <c r="BN559" s="157"/>
      <c r="BO559" s="157"/>
      <c r="BP559" s="157"/>
      <c r="BQ559" s="157"/>
      <c r="BR559" s="157"/>
      <c r="BS559" s="157"/>
      <c r="BT559" s="157"/>
      <c r="BU559" s="157"/>
      <c r="BV559" s="157"/>
      <c r="BW559" s="157"/>
      <c r="BX559" s="157"/>
      <c r="BY559" s="157"/>
      <c r="BZ559" s="157"/>
      <c r="CA559" s="157"/>
      <c r="CB559" s="157"/>
      <c r="CC559" s="157"/>
      <c r="CD559" s="157"/>
      <c r="CE559" s="157"/>
      <c r="CF559" s="157"/>
      <c r="CG559" s="157"/>
      <c r="CH559" s="157"/>
      <c r="CI559" s="157"/>
      <c r="CJ559" s="157"/>
      <c r="CK559" s="157"/>
      <c r="CL559" s="157"/>
      <c r="CM559" s="157"/>
      <c r="CN559" s="157"/>
      <c r="CO559" s="157"/>
      <c r="CP559" s="157"/>
      <c r="CQ559" s="157"/>
      <c r="CR559" s="157"/>
      <c r="CS559" s="157"/>
      <c r="CT559" s="157"/>
      <c r="CU559" s="157"/>
      <c r="CV559" s="157"/>
      <c r="CW559" s="157"/>
      <c r="CX559" s="157"/>
      <c r="CY559" s="157"/>
      <c r="CZ559" s="157"/>
      <c r="DA559" s="157"/>
      <c r="DB559" s="157"/>
      <c r="DC559" s="157"/>
      <c r="DD559" s="157"/>
      <c r="DE559" s="157"/>
      <c r="DF559" s="157"/>
      <c r="DG559" s="157"/>
      <c r="DH559" s="157"/>
    </row>
    <row r="560" spans="1:112" x14ac:dyDescent="0.25">
      <c r="A560" s="157"/>
      <c r="B560" s="157"/>
      <c r="C560" s="157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  <c r="AA560" s="157"/>
      <c r="AB560" s="157"/>
      <c r="AC560" s="157"/>
      <c r="AD560" s="157"/>
      <c r="AE560" s="157"/>
      <c r="AF560" s="157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  <c r="AT560" s="157"/>
      <c r="AU560" s="157"/>
      <c r="AV560" s="157"/>
      <c r="AW560" s="157"/>
      <c r="AX560" s="157"/>
      <c r="AY560" s="157"/>
      <c r="AZ560" s="157"/>
      <c r="BA560" s="157"/>
      <c r="BB560" s="157"/>
      <c r="BC560" s="157"/>
      <c r="BD560" s="157"/>
      <c r="BE560" s="173" t="s">
        <v>2216</v>
      </c>
      <c r="BF560" s="173" t="s">
        <v>2167</v>
      </c>
      <c r="BG560" s="173" t="s">
        <v>2217</v>
      </c>
      <c r="BH560" s="173" t="s">
        <v>2218</v>
      </c>
      <c r="BI560" s="173" t="s">
        <v>210</v>
      </c>
      <c r="BJ560" s="157"/>
      <c r="BK560" s="157"/>
      <c r="BL560" s="157"/>
      <c r="BM560" s="157"/>
      <c r="BN560" s="157"/>
      <c r="BO560" s="157"/>
      <c r="BP560" s="157"/>
      <c r="BQ560" s="157"/>
      <c r="BR560" s="157"/>
      <c r="BS560" s="157"/>
      <c r="BT560" s="157"/>
      <c r="BU560" s="157"/>
      <c r="BV560" s="157"/>
      <c r="BW560" s="157"/>
      <c r="BX560" s="157"/>
      <c r="BY560" s="157"/>
      <c r="BZ560" s="157"/>
      <c r="CA560" s="157"/>
      <c r="CB560" s="157"/>
      <c r="CC560" s="157"/>
      <c r="CD560" s="157"/>
      <c r="CE560" s="157"/>
      <c r="CF560" s="157"/>
      <c r="CG560" s="157"/>
      <c r="CH560" s="157"/>
      <c r="CI560" s="157"/>
      <c r="CJ560" s="157"/>
      <c r="CK560" s="157"/>
      <c r="CL560" s="157"/>
      <c r="CM560" s="157"/>
      <c r="CN560" s="157"/>
      <c r="CO560" s="157"/>
      <c r="CP560" s="157"/>
      <c r="CQ560" s="157"/>
      <c r="CR560" s="157"/>
      <c r="CS560" s="157"/>
      <c r="CT560" s="157"/>
      <c r="CU560" s="157"/>
      <c r="CV560" s="157"/>
      <c r="CW560" s="157"/>
      <c r="CX560" s="157"/>
      <c r="CY560" s="157"/>
      <c r="CZ560" s="157"/>
      <c r="DA560" s="157"/>
      <c r="DB560" s="157"/>
      <c r="DC560" s="157"/>
      <c r="DD560" s="157"/>
      <c r="DE560" s="157"/>
      <c r="DF560" s="157"/>
      <c r="DG560" s="157"/>
      <c r="DH560" s="157"/>
    </row>
    <row r="561" spans="1:112" x14ac:dyDescent="0.25">
      <c r="A561" s="157"/>
      <c r="B561" s="157"/>
      <c r="C561" s="157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  <c r="AA561" s="157"/>
      <c r="AB561" s="157"/>
      <c r="AC561" s="157"/>
      <c r="AD561" s="157"/>
      <c r="AE561" s="157"/>
      <c r="AF561" s="157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  <c r="AT561" s="157"/>
      <c r="AU561" s="157"/>
      <c r="AV561" s="157"/>
      <c r="AW561" s="157"/>
      <c r="AX561" s="157"/>
      <c r="AY561" s="157"/>
      <c r="AZ561" s="157"/>
      <c r="BA561" s="157"/>
      <c r="BB561" s="157"/>
      <c r="BC561" s="157"/>
      <c r="BD561" s="157"/>
      <c r="BE561" s="173" t="s">
        <v>2219</v>
      </c>
      <c r="BF561" s="173" t="s">
        <v>2167</v>
      </c>
      <c r="BG561" s="173" t="s">
        <v>2220</v>
      </c>
      <c r="BH561" s="173" t="s">
        <v>2074</v>
      </c>
      <c r="BI561" s="173" t="s">
        <v>210</v>
      </c>
      <c r="BJ561" s="157"/>
      <c r="BK561" s="157"/>
      <c r="BL561" s="157"/>
      <c r="BM561" s="157"/>
      <c r="BN561" s="157"/>
      <c r="BO561" s="157"/>
      <c r="BP561" s="157"/>
      <c r="BQ561" s="157"/>
      <c r="BR561" s="157"/>
      <c r="BS561" s="157"/>
      <c r="BT561" s="157"/>
      <c r="BU561" s="157"/>
      <c r="BV561" s="157"/>
      <c r="BW561" s="157"/>
      <c r="BX561" s="157"/>
      <c r="BY561" s="157"/>
      <c r="BZ561" s="157"/>
      <c r="CA561" s="157"/>
      <c r="CB561" s="157"/>
      <c r="CC561" s="157"/>
      <c r="CD561" s="157"/>
      <c r="CE561" s="157"/>
      <c r="CF561" s="157"/>
      <c r="CG561" s="157"/>
      <c r="CH561" s="157"/>
      <c r="CI561" s="157"/>
      <c r="CJ561" s="157"/>
      <c r="CK561" s="157"/>
      <c r="CL561" s="157"/>
      <c r="CM561" s="157"/>
      <c r="CN561" s="157"/>
      <c r="CO561" s="157"/>
      <c r="CP561" s="157"/>
      <c r="CQ561" s="157"/>
      <c r="CR561" s="157"/>
      <c r="CS561" s="157"/>
      <c r="CT561" s="157"/>
      <c r="CU561" s="157"/>
      <c r="CV561" s="157"/>
      <c r="CW561" s="157"/>
      <c r="CX561" s="157"/>
      <c r="CY561" s="157"/>
      <c r="CZ561" s="157"/>
      <c r="DA561" s="157"/>
      <c r="DB561" s="157"/>
      <c r="DC561" s="157"/>
      <c r="DD561" s="157"/>
      <c r="DE561" s="157"/>
      <c r="DF561" s="157"/>
      <c r="DG561" s="157"/>
      <c r="DH561" s="157"/>
    </row>
    <row r="562" spans="1:112" x14ac:dyDescent="0.25">
      <c r="A562" s="157"/>
      <c r="B562" s="157"/>
      <c r="C562" s="157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  <c r="AA562" s="157"/>
      <c r="AB562" s="157"/>
      <c r="AC562" s="157"/>
      <c r="AD562" s="157"/>
      <c r="AE562" s="157"/>
      <c r="AF562" s="157"/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157"/>
      <c r="AQ562" s="157"/>
      <c r="AR562" s="157"/>
      <c r="AS562" s="157"/>
      <c r="AT562" s="157"/>
      <c r="AU562" s="157"/>
      <c r="AV562" s="157"/>
      <c r="AW562" s="157"/>
      <c r="AX562" s="157"/>
      <c r="AY562" s="157"/>
      <c r="AZ562" s="157"/>
      <c r="BA562" s="157"/>
      <c r="BB562" s="157"/>
      <c r="BC562" s="157"/>
      <c r="BD562" s="157"/>
      <c r="BE562" s="173" t="s">
        <v>2221</v>
      </c>
      <c r="BF562" s="173" t="s">
        <v>2167</v>
      </c>
      <c r="BG562" s="173" t="s">
        <v>2222</v>
      </c>
      <c r="BH562" s="173" t="s">
        <v>2074</v>
      </c>
      <c r="BI562" s="173" t="s">
        <v>210</v>
      </c>
      <c r="BJ562" s="157"/>
      <c r="BK562" s="157"/>
      <c r="BL562" s="157"/>
      <c r="BM562" s="157"/>
      <c r="BN562" s="157"/>
      <c r="BO562" s="157"/>
      <c r="BP562" s="157"/>
      <c r="BQ562" s="157"/>
      <c r="BR562" s="157"/>
      <c r="BS562" s="157"/>
      <c r="BT562" s="157"/>
      <c r="BU562" s="157"/>
      <c r="BV562" s="157"/>
      <c r="BW562" s="157"/>
      <c r="BX562" s="157"/>
      <c r="BY562" s="157"/>
      <c r="BZ562" s="157"/>
      <c r="CA562" s="157"/>
      <c r="CB562" s="157"/>
      <c r="CC562" s="157"/>
      <c r="CD562" s="157"/>
      <c r="CE562" s="157"/>
      <c r="CF562" s="157"/>
      <c r="CG562" s="157"/>
      <c r="CH562" s="157"/>
      <c r="CI562" s="157"/>
      <c r="CJ562" s="157"/>
      <c r="CK562" s="157"/>
      <c r="CL562" s="157"/>
      <c r="CM562" s="157"/>
      <c r="CN562" s="157"/>
      <c r="CO562" s="157"/>
      <c r="CP562" s="157"/>
      <c r="CQ562" s="157"/>
      <c r="CR562" s="157"/>
      <c r="CS562" s="157"/>
      <c r="CT562" s="157"/>
      <c r="CU562" s="157"/>
      <c r="CV562" s="157"/>
      <c r="CW562" s="157"/>
      <c r="CX562" s="157"/>
      <c r="CY562" s="157"/>
      <c r="CZ562" s="157"/>
      <c r="DA562" s="157"/>
      <c r="DB562" s="157"/>
      <c r="DC562" s="157"/>
      <c r="DD562" s="157"/>
      <c r="DE562" s="157"/>
      <c r="DF562" s="157"/>
      <c r="DG562" s="157"/>
      <c r="DH562" s="157"/>
    </row>
    <row r="563" spans="1:112" ht="25.5" x14ac:dyDescent="0.25">
      <c r="A563" s="157"/>
      <c r="B563" s="157"/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  <c r="AA563" s="157"/>
      <c r="AB563" s="157"/>
      <c r="AC563" s="157"/>
      <c r="AD563" s="157"/>
      <c r="AE563" s="157"/>
      <c r="AF563" s="157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157"/>
      <c r="AQ563" s="157"/>
      <c r="AR563" s="157"/>
      <c r="AS563" s="157"/>
      <c r="AT563" s="157"/>
      <c r="AU563" s="157"/>
      <c r="AV563" s="157"/>
      <c r="AW563" s="157"/>
      <c r="AX563" s="157"/>
      <c r="AY563" s="157"/>
      <c r="AZ563" s="157"/>
      <c r="BA563" s="157"/>
      <c r="BB563" s="157"/>
      <c r="BC563" s="157"/>
      <c r="BD563" s="157"/>
      <c r="BE563" s="173" t="s">
        <v>2223</v>
      </c>
      <c r="BF563" s="173" t="s">
        <v>2167</v>
      </c>
      <c r="BG563" s="173" t="s">
        <v>2224</v>
      </c>
      <c r="BH563" s="173" t="s">
        <v>2083</v>
      </c>
      <c r="BI563" s="173" t="s">
        <v>210</v>
      </c>
      <c r="BJ563" s="157"/>
      <c r="BK563" s="157"/>
      <c r="BL563" s="157"/>
      <c r="BM563" s="157"/>
      <c r="BN563" s="157"/>
      <c r="BO563" s="157"/>
      <c r="BP563" s="157"/>
      <c r="BQ563" s="157"/>
      <c r="BR563" s="157"/>
      <c r="BS563" s="157"/>
      <c r="BT563" s="157"/>
      <c r="BU563" s="157"/>
      <c r="BV563" s="157"/>
      <c r="BW563" s="157"/>
      <c r="BX563" s="157"/>
      <c r="BY563" s="157"/>
      <c r="BZ563" s="157"/>
      <c r="CA563" s="157"/>
      <c r="CB563" s="157"/>
      <c r="CC563" s="157"/>
      <c r="CD563" s="157"/>
      <c r="CE563" s="157"/>
      <c r="CF563" s="157"/>
      <c r="CG563" s="157"/>
      <c r="CH563" s="157"/>
      <c r="CI563" s="157"/>
      <c r="CJ563" s="157"/>
      <c r="CK563" s="157"/>
      <c r="CL563" s="157"/>
      <c r="CM563" s="157"/>
      <c r="CN563" s="157"/>
      <c r="CO563" s="157"/>
      <c r="CP563" s="157"/>
      <c r="CQ563" s="157"/>
      <c r="CR563" s="157"/>
      <c r="CS563" s="157"/>
      <c r="CT563" s="157"/>
      <c r="CU563" s="157"/>
      <c r="CV563" s="157"/>
      <c r="CW563" s="157"/>
      <c r="CX563" s="157"/>
      <c r="CY563" s="157"/>
      <c r="CZ563" s="157"/>
      <c r="DA563" s="157"/>
      <c r="DB563" s="157"/>
      <c r="DC563" s="157"/>
      <c r="DD563" s="157"/>
      <c r="DE563" s="157"/>
      <c r="DF563" s="157"/>
      <c r="DG563" s="157"/>
      <c r="DH563" s="157"/>
    </row>
    <row r="564" spans="1:112" ht="25.5" x14ac:dyDescent="0.25">
      <c r="A564" s="157"/>
      <c r="B564" s="157"/>
      <c r="C564" s="157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57"/>
      <c r="AB564" s="157"/>
      <c r="AC564" s="157"/>
      <c r="AD564" s="157"/>
      <c r="AE564" s="157"/>
      <c r="AF564" s="157"/>
      <c r="AG564" s="157"/>
      <c r="AH564" s="157"/>
      <c r="AI564" s="157"/>
      <c r="AJ564" s="157"/>
      <c r="AK564" s="157"/>
      <c r="AL564" s="157"/>
      <c r="AM564" s="157"/>
      <c r="AN564" s="157"/>
      <c r="AO564" s="157"/>
      <c r="AP564" s="157"/>
      <c r="AQ564" s="157"/>
      <c r="AR564" s="157"/>
      <c r="AS564" s="157"/>
      <c r="AT564" s="157"/>
      <c r="AU564" s="157"/>
      <c r="AV564" s="157"/>
      <c r="AW564" s="157"/>
      <c r="AX564" s="157"/>
      <c r="AY564" s="157"/>
      <c r="AZ564" s="157"/>
      <c r="BA564" s="157"/>
      <c r="BB564" s="157"/>
      <c r="BC564" s="157"/>
      <c r="BD564" s="157"/>
      <c r="BE564" s="173" t="s">
        <v>2225</v>
      </c>
      <c r="BF564" s="173" t="s">
        <v>2167</v>
      </c>
      <c r="BG564" s="173" t="s">
        <v>2226</v>
      </c>
      <c r="BH564" s="173" t="s">
        <v>2083</v>
      </c>
      <c r="BI564" s="173" t="s">
        <v>210</v>
      </c>
      <c r="BJ564" s="157"/>
      <c r="BK564" s="157"/>
      <c r="BL564" s="157"/>
      <c r="BM564" s="157"/>
      <c r="BN564" s="157"/>
      <c r="BO564" s="157"/>
      <c r="BP564" s="157"/>
      <c r="BQ564" s="157"/>
      <c r="BR564" s="157"/>
      <c r="BS564" s="157"/>
      <c r="BT564" s="157"/>
      <c r="BU564" s="157"/>
      <c r="BV564" s="157"/>
      <c r="BW564" s="157"/>
      <c r="BX564" s="157"/>
      <c r="BY564" s="157"/>
      <c r="BZ564" s="157"/>
      <c r="CA564" s="157"/>
      <c r="CB564" s="157"/>
      <c r="CC564" s="157"/>
      <c r="CD564" s="157"/>
      <c r="CE564" s="157"/>
      <c r="CF564" s="157"/>
      <c r="CG564" s="157"/>
      <c r="CH564" s="157"/>
      <c r="CI564" s="157"/>
      <c r="CJ564" s="157"/>
      <c r="CK564" s="157"/>
      <c r="CL564" s="157"/>
      <c r="CM564" s="157"/>
      <c r="CN564" s="157"/>
      <c r="CO564" s="157"/>
      <c r="CP564" s="157"/>
      <c r="CQ564" s="157"/>
      <c r="CR564" s="157"/>
      <c r="CS564" s="157"/>
      <c r="CT564" s="157"/>
      <c r="CU564" s="157"/>
      <c r="CV564" s="157"/>
      <c r="CW564" s="157"/>
      <c r="CX564" s="157"/>
      <c r="CY564" s="157"/>
      <c r="CZ564" s="157"/>
      <c r="DA564" s="157"/>
      <c r="DB564" s="157"/>
      <c r="DC564" s="157"/>
      <c r="DD564" s="157"/>
      <c r="DE564" s="157"/>
      <c r="DF564" s="157"/>
      <c r="DG564" s="157"/>
      <c r="DH564" s="157"/>
    </row>
    <row r="565" spans="1:112" ht="25.5" x14ac:dyDescent="0.25">
      <c r="A565" s="157"/>
      <c r="B565" s="157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  <c r="AB565" s="157"/>
      <c r="AC565" s="157"/>
      <c r="AD565" s="157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157"/>
      <c r="AZ565" s="157"/>
      <c r="BA565" s="157"/>
      <c r="BB565" s="157"/>
      <c r="BC565" s="157"/>
      <c r="BD565" s="157"/>
      <c r="BE565" s="173" t="s">
        <v>2227</v>
      </c>
      <c r="BF565" s="173" t="s">
        <v>2167</v>
      </c>
      <c r="BG565" s="173" t="s">
        <v>2228</v>
      </c>
      <c r="BH565" s="173" t="s">
        <v>2108</v>
      </c>
      <c r="BI565" s="173" t="s">
        <v>210</v>
      </c>
      <c r="BJ565" s="157"/>
      <c r="BK565" s="157"/>
      <c r="BL565" s="157"/>
      <c r="BM565" s="157"/>
      <c r="BN565" s="157"/>
      <c r="BO565" s="157"/>
      <c r="BP565" s="157"/>
      <c r="BQ565" s="157"/>
      <c r="BR565" s="157"/>
      <c r="BS565" s="157"/>
      <c r="BT565" s="157"/>
      <c r="BU565" s="157"/>
      <c r="BV565" s="157"/>
      <c r="BW565" s="157"/>
      <c r="BX565" s="157"/>
      <c r="BY565" s="157"/>
      <c r="BZ565" s="157"/>
      <c r="CA565" s="157"/>
      <c r="CB565" s="157"/>
      <c r="CC565" s="157"/>
      <c r="CD565" s="157"/>
      <c r="CE565" s="157"/>
      <c r="CF565" s="157"/>
      <c r="CG565" s="157"/>
      <c r="CH565" s="157"/>
      <c r="CI565" s="157"/>
      <c r="CJ565" s="157"/>
      <c r="CK565" s="157"/>
      <c r="CL565" s="157"/>
      <c r="CM565" s="157"/>
      <c r="CN565" s="157"/>
      <c r="CO565" s="157"/>
      <c r="CP565" s="157"/>
      <c r="CQ565" s="157"/>
      <c r="CR565" s="157"/>
      <c r="CS565" s="157"/>
      <c r="CT565" s="157"/>
      <c r="CU565" s="157"/>
      <c r="CV565" s="157"/>
      <c r="CW565" s="157"/>
      <c r="CX565" s="157"/>
      <c r="CY565" s="157"/>
      <c r="CZ565" s="157"/>
      <c r="DA565" s="157"/>
      <c r="DB565" s="157"/>
      <c r="DC565" s="157"/>
      <c r="DD565" s="157"/>
      <c r="DE565" s="157"/>
      <c r="DF565" s="157"/>
      <c r="DG565" s="157"/>
      <c r="DH565" s="157"/>
    </row>
    <row r="566" spans="1:112" ht="25.5" x14ac:dyDescent="0.25">
      <c r="A566" s="157"/>
      <c r="B566" s="157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  <c r="AB566" s="157"/>
      <c r="AC566" s="157"/>
      <c r="AD566" s="157"/>
      <c r="AE566" s="157"/>
      <c r="AF566" s="157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  <c r="AT566" s="157"/>
      <c r="AU566" s="157"/>
      <c r="AV566" s="157"/>
      <c r="AW566" s="157"/>
      <c r="AX566" s="157"/>
      <c r="AY566" s="157"/>
      <c r="AZ566" s="157"/>
      <c r="BA566" s="157"/>
      <c r="BB566" s="157"/>
      <c r="BC566" s="157"/>
      <c r="BD566" s="157"/>
      <c r="BE566" s="173" t="s">
        <v>2229</v>
      </c>
      <c r="BF566" s="173" t="s">
        <v>2167</v>
      </c>
      <c r="BG566" s="173" t="s">
        <v>2230</v>
      </c>
      <c r="BH566" s="173" t="s">
        <v>2108</v>
      </c>
      <c r="BI566" s="173" t="s">
        <v>210</v>
      </c>
      <c r="BJ566" s="157"/>
      <c r="BK566" s="157"/>
      <c r="BL566" s="157"/>
      <c r="BM566" s="157"/>
      <c r="BN566" s="157"/>
      <c r="BO566" s="157"/>
      <c r="BP566" s="157"/>
      <c r="BQ566" s="157"/>
      <c r="BR566" s="157"/>
      <c r="BS566" s="157"/>
      <c r="BT566" s="157"/>
      <c r="BU566" s="157"/>
      <c r="BV566" s="157"/>
      <c r="BW566" s="157"/>
      <c r="BX566" s="157"/>
      <c r="BY566" s="157"/>
      <c r="BZ566" s="157"/>
      <c r="CA566" s="157"/>
      <c r="CB566" s="157"/>
      <c r="CC566" s="157"/>
      <c r="CD566" s="157"/>
      <c r="CE566" s="157"/>
      <c r="CF566" s="157"/>
      <c r="CG566" s="157"/>
      <c r="CH566" s="157"/>
      <c r="CI566" s="157"/>
      <c r="CJ566" s="157"/>
      <c r="CK566" s="157"/>
      <c r="CL566" s="157"/>
      <c r="CM566" s="157"/>
      <c r="CN566" s="157"/>
      <c r="CO566" s="157"/>
      <c r="CP566" s="157"/>
      <c r="CQ566" s="157"/>
      <c r="CR566" s="157"/>
      <c r="CS566" s="157"/>
      <c r="CT566" s="157"/>
      <c r="CU566" s="157"/>
      <c r="CV566" s="157"/>
      <c r="CW566" s="157"/>
      <c r="CX566" s="157"/>
      <c r="CY566" s="157"/>
      <c r="CZ566" s="157"/>
      <c r="DA566" s="157"/>
      <c r="DB566" s="157"/>
      <c r="DC566" s="157"/>
      <c r="DD566" s="157"/>
      <c r="DE566" s="157"/>
      <c r="DF566" s="157"/>
      <c r="DG566" s="157"/>
      <c r="DH566" s="157"/>
    </row>
    <row r="567" spans="1:112" ht="25.5" x14ac:dyDescent="0.25">
      <c r="A567" s="157"/>
      <c r="B567" s="157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  <c r="AB567" s="157"/>
      <c r="AC567" s="157"/>
      <c r="AD567" s="157"/>
      <c r="AE567" s="157"/>
      <c r="AF567" s="157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  <c r="AT567" s="157"/>
      <c r="AU567" s="157"/>
      <c r="AV567" s="157"/>
      <c r="AW567" s="157"/>
      <c r="AX567" s="157"/>
      <c r="AY567" s="157"/>
      <c r="AZ567" s="157"/>
      <c r="BA567" s="157"/>
      <c r="BB567" s="157"/>
      <c r="BC567" s="157"/>
      <c r="BD567" s="157"/>
      <c r="BE567" s="173" t="s">
        <v>2231</v>
      </c>
      <c r="BF567" s="173" t="s">
        <v>2167</v>
      </c>
      <c r="BG567" s="173" t="s">
        <v>2232</v>
      </c>
      <c r="BH567" s="173" t="s">
        <v>2111</v>
      </c>
      <c r="BI567" s="173" t="s">
        <v>210</v>
      </c>
      <c r="BJ567" s="157"/>
      <c r="BK567" s="157"/>
      <c r="BL567" s="157"/>
      <c r="BM567" s="157"/>
      <c r="BN567" s="157"/>
      <c r="BO567" s="157"/>
      <c r="BP567" s="157"/>
      <c r="BQ567" s="157"/>
      <c r="BR567" s="157"/>
      <c r="BS567" s="157"/>
      <c r="BT567" s="157"/>
      <c r="BU567" s="157"/>
      <c r="BV567" s="157"/>
      <c r="BW567" s="157"/>
      <c r="BX567" s="157"/>
      <c r="BY567" s="157"/>
      <c r="BZ567" s="157"/>
      <c r="CA567" s="157"/>
      <c r="CB567" s="157"/>
      <c r="CC567" s="157"/>
      <c r="CD567" s="157"/>
      <c r="CE567" s="157"/>
      <c r="CF567" s="157"/>
      <c r="CG567" s="157"/>
      <c r="CH567" s="157"/>
      <c r="CI567" s="157"/>
      <c r="CJ567" s="157"/>
      <c r="CK567" s="157"/>
      <c r="CL567" s="157"/>
      <c r="CM567" s="157"/>
      <c r="CN567" s="157"/>
      <c r="CO567" s="157"/>
      <c r="CP567" s="157"/>
      <c r="CQ567" s="157"/>
      <c r="CR567" s="157"/>
      <c r="CS567" s="157"/>
      <c r="CT567" s="157"/>
      <c r="CU567" s="157"/>
      <c r="CV567" s="157"/>
      <c r="CW567" s="157"/>
      <c r="CX567" s="157"/>
      <c r="CY567" s="157"/>
      <c r="CZ567" s="157"/>
      <c r="DA567" s="157"/>
      <c r="DB567" s="157"/>
      <c r="DC567" s="157"/>
      <c r="DD567" s="157"/>
      <c r="DE567" s="157"/>
      <c r="DF567" s="157"/>
      <c r="DG567" s="157"/>
      <c r="DH567" s="157"/>
    </row>
    <row r="568" spans="1:112" ht="25.5" x14ac:dyDescent="0.25">
      <c r="A568" s="157"/>
      <c r="B568" s="157"/>
      <c r="C568" s="157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  <c r="AA568" s="157"/>
      <c r="AB568" s="157"/>
      <c r="AC568" s="157"/>
      <c r="AD568" s="157"/>
      <c r="AE568" s="157"/>
      <c r="AF568" s="157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  <c r="AT568" s="157"/>
      <c r="AU568" s="157"/>
      <c r="AV568" s="157"/>
      <c r="AW568" s="157"/>
      <c r="AX568" s="157"/>
      <c r="AY568" s="157"/>
      <c r="AZ568" s="157"/>
      <c r="BA568" s="157"/>
      <c r="BB568" s="157"/>
      <c r="BC568" s="157"/>
      <c r="BD568" s="157"/>
      <c r="BE568" s="173" t="s">
        <v>2233</v>
      </c>
      <c r="BF568" s="173" t="s">
        <v>2167</v>
      </c>
      <c r="BG568" s="173" t="s">
        <v>2234</v>
      </c>
      <c r="BH568" s="173" t="s">
        <v>2111</v>
      </c>
      <c r="BI568" s="173" t="s">
        <v>210</v>
      </c>
      <c r="BJ568" s="157"/>
      <c r="BK568" s="157"/>
      <c r="BL568" s="157"/>
      <c r="BM568" s="157"/>
      <c r="BN568" s="157"/>
      <c r="BO568" s="157"/>
      <c r="BP568" s="157"/>
      <c r="BQ568" s="157"/>
      <c r="BR568" s="157"/>
      <c r="BS568" s="157"/>
      <c r="BT568" s="157"/>
      <c r="BU568" s="157"/>
      <c r="BV568" s="157"/>
      <c r="BW568" s="157"/>
      <c r="BX568" s="157"/>
      <c r="BY568" s="157"/>
      <c r="BZ568" s="157"/>
      <c r="CA568" s="157"/>
      <c r="CB568" s="157"/>
      <c r="CC568" s="157"/>
      <c r="CD568" s="157"/>
      <c r="CE568" s="157"/>
      <c r="CF568" s="157"/>
      <c r="CG568" s="157"/>
      <c r="CH568" s="157"/>
      <c r="CI568" s="157"/>
      <c r="CJ568" s="157"/>
      <c r="CK568" s="157"/>
      <c r="CL568" s="157"/>
      <c r="CM568" s="157"/>
      <c r="CN568" s="157"/>
      <c r="CO568" s="157"/>
      <c r="CP568" s="157"/>
      <c r="CQ568" s="157"/>
      <c r="CR568" s="157"/>
      <c r="CS568" s="157"/>
      <c r="CT568" s="157"/>
      <c r="CU568" s="157"/>
      <c r="CV568" s="157"/>
      <c r="CW568" s="157"/>
      <c r="CX568" s="157"/>
      <c r="CY568" s="157"/>
      <c r="CZ568" s="157"/>
      <c r="DA568" s="157"/>
      <c r="DB568" s="157"/>
      <c r="DC568" s="157"/>
      <c r="DD568" s="157"/>
      <c r="DE568" s="157"/>
      <c r="DF568" s="157"/>
      <c r="DG568" s="157"/>
      <c r="DH568" s="157"/>
    </row>
    <row r="569" spans="1:112" ht="25.5" x14ac:dyDescent="0.25">
      <c r="A569" s="157"/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  <c r="BC569" s="157"/>
      <c r="BD569" s="157"/>
      <c r="BE569" s="173" t="s">
        <v>2235</v>
      </c>
      <c r="BF569" s="173" t="s">
        <v>2236</v>
      </c>
      <c r="BG569" s="173" t="s">
        <v>2237</v>
      </c>
      <c r="BH569" s="173" t="s">
        <v>2169</v>
      </c>
      <c r="BI569" s="173" t="s">
        <v>210</v>
      </c>
      <c r="BJ569" s="157"/>
      <c r="BK569" s="157"/>
      <c r="BL569" s="157"/>
      <c r="BM569" s="157"/>
      <c r="BN569" s="157"/>
      <c r="BO569" s="157"/>
      <c r="BP569" s="157"/>
      <c r="BQ569" s="157"/>
      <c r="BR569" s="157"/>
      <c r="BS569" s="157"/>
      <c r="BT569" s="157"/>
      <c r="BU569" s="157"/>
      <c r="BV569" s="157"/>
      <c r="BW569" s="157"/>
      <c r="BX569" s="157"/>
      <c r="BY569" s="157"/>
      <c r="BZ569" s="157"/>
      <c r="CA569" s="157"/>
      <c r="CB569" s="157"/>
      <c r="CC569" s="157"/>
      <c r="CD569" s="157"/>
      <c r="CE569" s="157"/>
      <c r="CF569" s="157"/>
      <c r="CG569" s="157"/>
      <c r="CH569" s="157"/>
      <c r="CI569" s="157"/>
      <c r="CJ569" s="157"/>
      <c r="CK569" s="157"/>
      <c r="CL569" s="157"/>
      <c r="CM569" s="157"/>
      <c r="CN569" s="157"/>
      <c r="CO569" s="157"/>
      <c r="CP569" s="157"/>
      <c r="CQ569" s="157"/>
      <c r="CR569" s="157"/>
      <c r="CS569" s="157"/>
      <c r="CT569" s="157"/>
      <c r="CU569" s="157"/>
      <c r="CV569" s="157"/>
      <c r="CW569" s="157"/>
      <c r="CX569" s="157"/>
      <c r="CY569" s="157"/>
      <c r="CZ569" s="157"/>
      <c r="DA569" s="157"/>
      <c r="DB569" s="157"/>
      <c r="DC569" s="157"/>
      <c r="DD569" s="157"/>
      <c r="DE569" s="157"/>
      <c r="DF569" s="157"/>
      <c r="DG569" s="157"/>
      <c r="DH569" s="157"/>
    </row>
    <row r="570" spans="1:112" ht="25.5" x14ac:dyDescent="0.25">
      <c r="A570" s="157"/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73" t="s">
        <v>2238</v>
      </c>
      <c r="BF570" s="173" t="s">
        <v>2236</v>
      </c>
      <c r="BG570" s="173" t="s">
        <v>2239</v>
      </c>
      <c r="BH570" s="173" t="s">
        <v>2169</v>
      </c>
      <c r="BI570" s="173" t="s">
        <v>210</v>
      </c>
      <c r="BJ570" s="157"/>
      <c r="BK570" s="157"/>
      <c r="BL570" s="157"/>
      <c r="BM570" s="157"/>
      <c r="BN570" s="157"/>
      <c r="BO570" s="157"/>
      <c r="BP570" s="157"/>
      <c r="BQ570" s="157"/>
      <c r="BR570" s="157"/>
      <c r="BS570" s="157"/>
      <c r="BT570" s="157"/>
      <c r="BU570" s="157"/>
      <c r="BV570" s="157"/>
      <c r="BW570" s="157"/>
      <c r="BX570" s="157"/>
      <c r="BY570" s="157"/>
      <c r="BZ570" s="157"/>
      <c r="CA570" s="157"/>
      <c r="CB570" s="157"/>
      <c r="CC570" s="157"/>
      <c r="CD570" s="157"/>
      <c r="CE570" s="157"/>
      <c r="CF570" s="157"/>
      <c r="CG570" s="157"/>
      <c r="CH570" s="157"/>
      <c r="CI570" s="157"/>
      <c r="CJ570" s="157"/>
      <c r="CK570" s="157"/>
      <c r="CL570" s="157"/>
      <c r="CM570" s="157"/>
      <c r="CN570" s="157"/>
      <c r="CO570" s="157"/>
      <c r="CP570" s="157"/>
      <c r="CQ570" s="157"/>
      <c r="CR570" s="157"/>
      <c r="CS570" s="157"/>
      <c r="CT570" s="157"/>
      <c r="CU570" s="157"/>
      <c r="CV570" s="157"/>
      <c r="CW570" s="157"/>
      <c r="CX570" s="157"/>
      <c r="CY570" s="157"/>
      <c r="CZ570" s="157"/>
      <c r="DA570" s="157"/>
      <c r="DB570" s="157"/>
      <c r="DC570" s="157"/>
      <c r="DD570" s="157"/>
      <c r="DE570" s="157"/>
      <c r="DF570" s="157"/>
      <c r="DG570" s="157"/>
      <c r="DH570" s="157"/>
    </row>
    <row r="571" spans="1:112" x14ac:dyDescent="0.25">
      <c r="A571" s="157"/>
      <c r="B571" s="157"/>
      <c r="C571" s="157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157"/>
      <c r="AZ571" s="157"/>
      <c r="BA571" s="157"/>
      <c r="BB571" s="157"/>
      <c r="BC571" s="157"/>
      <c r="BD571" s="157"/>
      <c r="BE571" s="173" t="s">
        <v>2240</v>
      </c>
      <c r="BF571" s="173" t="s">
        <v>2236</v>
      </c>
      <c r="BG571" s="173" t="s">
        <v>2241</v>
      </c>
      <c r="BH571" s="173" t="s">
        <v>2198</v>
      </c>
      <c r="BI571" s="173" t="s">
        <v>210</v>
      </c>
      <c r="BJ571" s="157"/>
      <c r="BK571" s="157"/>
      <c r="BL571" s="157"/>
      <c r="BM571" s="157"/>
      <c r="BN571" s="157"/>
      <c r="BO571" s="157"/>
      <c r="BP571" s="157"/>
      <c r="BQ571" s="157"/>
      <c r="BR571" s="157"/>
      <c r="BS571" s="157"/>
      <c r="BT571" s="157"/>
      <c r="BU571" s="157"/>
      <c r="BV571" s="157"/>
      <c r="BW571" s="157"/>
      <c r="BX571" s="157"/>
      <c r="BY571" s="157"/>
      <c r="BZ571" s="157"/>
      <c r="CA571" s="157"/>
      <c r="CB571" s="157"/>
      <c r="CC571" s="157"/>
      <c r="CD571" s="157"/>
      <c r="CE571" s="157"/>
      <c r="CF571" s="157"/>
      <c r="CG571" s="157"/>
      <c r="CH571" s="157"/>
      <c r="CI571" s="157"/>
      <c r="CJ571" s="157"/>
      <c r="CK571" s="157"/>
      <c r="CL571" s="157"/>
      <c r="CM571" s="157"/>
      <c r="CN571" s="157"/>
      <c r="CO571" s="157"/>
      <c r="CP571" s="157"/>
      <c r="CQ571" s="157"/>
      <c r="CR571" s="157"/>
      <c r="CS571" s="157"/>
      <c r="CT571" s="157"/>
      <c r="CU571" s="157"/>
      <c r="CV571" s="157"/>
      <c r="CW571" s="157"/>
      <c r="CX571" s="157"/>
      <c r="CY571" s="157"/>
      <c r="CZ571" s="157"/>
      <c r="DA571" s="157"/>
      <c r="DB571" s="157"/>
      <c r="DC571" s="157"/>
      <c r="DD571" s="157"/>
      <c r="DE571" s="157"/>
      <c r="DF571" s="157"/>
      <c r="DG571" s="157"/>
      <c r="DH571" s="157"/>
    </row>
    <row r="572" spans="1:112" x14ac:dyDescent="0.25">
      <c r="A572" s="157"/>
      <c r="B572" s="157"/>
      <c r="C572" s="157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  <c r="AA572" s="157"/>
      <c r="AB572" s="157"/>
      <c r="AC572" s="157"/>
      <c r="AD572" s="157"/>
      <c r="AE572" s="157"/>
      <c r="AF572" s="157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157"/>
      <c r="AQ572" s="157"/>
      <c r="AR572" s="157"/>
      <c r="AS572" s="157"/>
      <c r="AT572" s="157"/>
      <c r="AU572" s="157"/>
      <c r="AV572" s="157"/>
      <c r="AW572" s="157"/>
      <c r="AX572" s="157"/>
      <c r="AY572" s="157"/>
      <c r="AZ572" s="157"/>
      <c r="BA572" s="157"/>
      <c r="BB572" s="157"/>
      <c r="BC572" s="157"/>
      <c r="BD572" s="157"/>
      <c r="BE572" s="173" t="s">
        <v>2242</v>
      </c>
      <c r="BF572" s="173" t="s">
        <v>2236</v>
      </c>
      <c r="BG572" s="173" t="s">
        <v>2243</v>
      </c>
      <c r="BH572" s="173" t="s">
        <v>2201</v>
      </c>
      <c r="BI572" s="173" t="s">
        <v>210</v>
      </c>
      <c r="BJ572" s="157"/>
      <c r="BK572" s="157"/>
      <c r="BL572" s="157"/>
      <c r="BM572" s="157"/>
      <c r="BN572" s="157"/>
      <c r="BO572" s="157"/>
      <c r="BP572" s="157"/>
      <c r="BQ572" s="157"/>
      <c r="BR572" s="157"/>
      <c r="BS572" s="157"/>
      <c r="BT572" s="157"/>
      <c r="BU572" s="157"/>
      <c r="BV572" s="157"/>
      <c r="BW572" s="157"/>
      <c r="BX572" s="157"/>
      <c r="BY572" s="157"/>
      <c r="BZ572" s="157"/>
      <c r="CA572" s="157"/>
      <c r="CB572" s="157"/>
      <c r="CC572" s="157"/>
      <c r="CD572" s="157"/>
      <c r="CE572" s="157"/>
      <c r="CF572" s="157"/>
      <c r="CG572" s="157"/>
      <c r="CH572" s="157"/>
      <c r="CI572" s="157"/>
      <c r="CJ572" s="157"/>
      <c r="CK572" s="157"/>
      <c r="CL572" s="157"/>
      <c r="CM572" s="157"/>
      <c r="CN572" s="157"/>
      <c r="CO572" s="157"/>
      <c r="CP572" s="157"/>
      <c r="CQ572" s="157"/>
      <c r="CR572" s="157"/>
      <c r="CS572" s="157"/>
      <c r="CT572" s="157"/>
      <c r="CU572" s="157"/>
      <c r="CV572" s="157"/>
      <c r="CW572" s="157"/>
      <c r="CX572" s="157"/>
      <c r="CY572" s="157"/>
      <c r="CZ572" s="157"/>
      <c r="DA572" s="157"/>
      <c r="DB572" s="157"/>
      <c r="DC572" s="157"/>
      <c r="DD572" s="157"/>
      <c r="DE572" s="157"/>
      <c r="DF572" s="157"/>
      <c r="DG572" s="157"/>
      <c r="DH572" s="157"/>
    </row>
    <row r="573" spans="1:112" x14ac:dyDescent="0.25">
      <c r="A573" s="157"/>
      <c r="B573" s="157"/>
      <c r="C573" s="157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  <c r="AB573" s="157"/>
      <c r="AC573" s="157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73" t="s">
        <v>2244</v>
      </c>
      <c r="BF573" s="173" t="s">
        <v>2236</v>
      </c>
      <c r="BG573" s="173" t="s">
        <v>2245</v>
      </c>
      <c r="BH573" s="173" t="s">
        <v>2204</v>
      </c>
      <c r="BI573" s="173" t="s">
        <v>210</v>
      </c>
      <c r="BJ573" s="157"/>
      <c r="BK573" s="157"/>
      <c r="BL573" s="157"/>
      <c r="BM573" s="157"/>
      <c r="BN573" s="157"/>
      <c r="BO573" s="157"/>
      <c r="BP573" s="157"/>
      <c r="BQ573" s="157"/>
      <c r="BR573" s="157"/>
      <c r="BS573" s="157"/>
      <c r="BT573" s="157"/>
      <c r="BU573" s="157"/>
      <c r="BV573" s="157"/>
      <c r="BW573" s="157"/>
      <c r="BX573" s="157"/>
      <c r="BY573" s="157"/>
      <c r="BZ573" s="157"/>
      <c r="CA573" s="157"/>
      <c r="CB573" s="157"/>
      <c r="CC573" s="157"/>
      <c r="CD573" s="157"/>
      <c r="CE573" s="157"/>
      <c r="CF573" s="157"/>
      <c r="CG573" s="157"/>
      <c r="CH573" s="157"/>
      <c r="CI573" s="157"/>
      <c r="CJ573" s="157"/>
      <c r="CK573" s="157"/>
      <c r="CL573" s="157"/>
      <c r="CM573" s="157"/>
      <c r="CN573" s="157"/>
      <c r="CO573" s="157"/>
      <c r="CP573" s="157"/>
      <c r="CQ573" s="157"/>
      <c r="CR573" s="157"/>
      <c r="CS573" s="157"/>
      <c r="CT573" s="157"/>
      <c r="CU573" s="157"/>
      <c r="CV573" s="157"/>
      <c r="CW573" s="157"/>
      <c r="CX573" s="157"/>
      <c r="CY573" s="157"/>
      <c r="CZ573" s="157"/>
      <c r="DA573" s="157"/>
      <c r="DB573" s="157"/>
      <c r="DC573" s="157"/>
      <c r="DD573" s="157"/>
      <c r="DE573" s="157"/>
      <c r="DF573" s="157"/>
      <c r="DG573" s="157"/>
      <c r="DH573" s="157"/>
    </row>
    <row r="574" spans="1:112" x14ac:dyDescent="0.25">
      <c r="A574" s="157"/>
      <c r="B574" s="157"/>
      <c r="C574" s="157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  <c r="AB574" s="157"/>
      <c r="AC574" s="157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73" t="s">
        <v>2246</v>
      </c>
      <c r="BF574" s="173" t="s">
        <v>2236</v>
      </c>
      <c r="BG574" s="173" t="s">
        <v>2247</v>
      </c>
      <c r="BH574" s="173" t="s">
        <v>2210</v>
      </c>
      <c r="BI574" s="173" t="s">
        <v>210</v>
      </c>
      <c r="BJ574" s="157"/>
      <c r="BK574" s="157"/>
      <c r="BL574" s="157"/>
      <c r="BM574" s="157"/>
      <c r="BN574" s="157"/>
      <c r="BO574" s="157"/>
      <c r="BP574" s="157"/>
      <c r="BQ574" s="157"/>
      <c r="BR574" s="157"/>
      <c r="BS574" s="157"/>
      <c r="BT574" s="157"/>
      <c r="BU574" s="157"/>
      <c r="BV574" s="157"/>
      <c r="BW574" s="157"/>
      <c r="BX574" s="157"/>
      <c r="BY574" s="157"/>
      <c r="BZ574" s="157"/>
      <c r="CA574" s="157"/>
      <c r="CB574" s="157"/>
      <c r="CC574" s="157"/>
      <c r="CD574" s="157"/>
      <c r="CE574" s="157"/>
      <c r="CF574" s="157"/>
      <c r="CG574" s="157"/>
      <c r="CH574" s="157"/>
      <c r="CI574" s="157"/>
      <c r="CJ574" s="157"/>
      <c r="CK574" s="157"/>
      <c r="CL574" s="157"/>
      <c r="CM574" s="157"/>
      <c r="CN574" s="157"/>
      <c r="CO574" s="157"/>
      <c r="CP574" s="157"/>
      <c r="CQ574" s="157"/>
      <c r="CR574" s="157"/>
      <c r="CS574" s="157"/>
      <c r="CT574" s="157"/>
      <c r="CU574" s="157"/>
      <c r="CV574" s="157"/>
      <c r="CW574" s="157"/>
      <c r="CX574" s="157"/>
      <c r="CY574" s="157"/>
      <c r="CZ574" s="157"/>
      <c r="DA574" s="157"/>
      <c r="DB574" s="157"/>
      <c r="DC574" s="157"/>
      <c r="DD574" s="157"/>
      <c r="DE574" s="157"/>
      <c r="DF574" s="157"/>
      <c r="DG574" s="157"/>
      <c r="DH574" s="157"/>
    </row>
    <row r="575" spans="1:112" ht="25.5" x14ac:dyDescent="0.25">
      <c r="A575" s="157"/>
      <c r="B575" s="157"/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57"/>
      <c r="AB575" s="157"/>
      <c r="AC575" s="157"/>
      <c r="AD575" s="157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73" t="s">
        <v>1472</v>
      </c>
      <c r="BF575" s="173" t="s">
        <v>2236</v>
      </c>
      <c r="BG575" s="173" t="s">
        <v>2248</v>
      </c>
      <c r="BH575" s="173" t="s">
        <v>2213</v>
      </c>
      <c r="BI575" s="173" t="s">
        <v>210</v>
      </c>
      <c r="BJ575" s="157"/>
      <c r="BK575" s="157"/>
      <c r="BL575" s="157"/>
      <c r="BM575" s="157"/>
      <c r="BN575" s="157"/>
      <c r="BO575" s="157"/>
      <c r="BP575" s="157"/>
      <c r="BQ575" s="157"/>
      <c r="BR575" s="157"/>
      <c r="BS575" s="157"/>
      <c r="BT575" s="157"/>
      <c r="BU575" s="157"/>
      <c r="BV575" s="157"/>
      <c r="BW575" s="157"/>
      <c r="BX575" s="157"/>
      <c r="BY575" s="157"/>
      <c r="BZ575" s="157"/>
      <c r="CA575" s="157"/>
      <c r="CB575" s="157"/>
      <c r="CC575" s="157"/>
      <c r="CD575" s="157"/>
      <c r="CE575" s="157"/>
      <c r="CF575" s="157"/>
      <c r="CG575" s="157"/>
      <c r="CH575" s="157"/>
      <c r="CI575" s="157"/>
      <c r="CJ575" s="157"/>
      <c r="CK575" s="157"/>
      <c r="CL575" s="157"/>
      <c r="CM575" s="157"/>
      <c r="CN575" s="157"/>
      <c r="CO575" s="157"/>
      <c r="CP575" s="157"/>
      <c r="CQ575" s="157"/>
      <c r="CR575" s="157"/>
      <c r="CS575" s="157"/>
      <c r="CT575" s="157"/>
      <c r="CU575" s="157"/>
      <c r="CV575" s="157"/>
      <c r="CW575" s="157"/>
      <c r="CX575" s="157"/>
      <c r="CY575" s="157"/>
      <c r="CZ575" s="157"/>
      <c r="DA575" s="157"/>
      <c r="DB575" s="157"/>
      <c r="DC575" s="157"/>
      <c r="DD575" s="157"/>
      <c r="DE575" s="157"/>
      <c r="DF575" s="157"/>
      <c r="DG575" s="157"/>
      <c r="DH575" s="157"/>
    </row>
    <row r="576" spans="1:112" ht="25.5" x14ac:dyDescent="0.25">
      <c r="A576" s="157"/>
      <c r="B576" s="157"/>
      <c r="C576" s="157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  <c r="AA576" s="157"/>
      <c r="AB576" s="157"/>
      <c r="AC576" s="157"/>
      <c r="AD576" s="157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73" t="s">
        <v>2249</v>
      </c>
      <c r="BF576" s="173" t="s">
        <v>2236</v>
      </c>
      <c r="BG576" s="173" t="s">
        <v>2250</v>
      </c>
      <c r="BH576" s="173" t="s">
        <v>2213</v>
      </c>
      <c r="BI576" s="173" t="s">
        <v>210</v>
      </c>
      <c r="BJ576" s="157"/>
      <c r="BK576" s="157"/>
      <c r="BL576" s="157"/>
      <c r="BM576" s="157"/>
      <c r="BN576" s="157"/>
      <c r="BO576" s="157"/>
      <c r="BP576" s="157"/>
      <c r="BQ576" s="157"/>
      <c r="BR576" s="157"/>
      <c r="BS576" s="157"/>
      <c r="BT576" s="157"/>
      <c r="BU576" s="157"/>
      <c r="BV576" s="157"/>
      <c r="BW576" s="157"/>
      <c r="BX576" s="157"/>
      <c r="BY576" s="157"/>
      <c r="BZ576" s="157"/>
      <c r="CA576" s="157"/>
      <c r="CB576" s="157"/>
      <c r="CC576" s="157"/>
      <c r="CD576" s="157"/>
      <c r="CE576" s="157"/>
      <c r="CF576" s="157"/>
      <c r="CG576" s="157"/>
      <c r="CH576" s="157"/>
      <c r="CI576" s="157"/>
      <c r="CJ576" s="157"/>
      <c r="CK576" s="157"/>
      <c r="CL576" s="157"/>
      <c r="CM576" s="157"/>
      <c r="CN576" s="157"/>
      <c r="CO576" s="157"/>
      <c r="CP576" s="157"/>
      <c r="CQ576" s="157"/>
      <c r="CR576" s="157"/>
      <c r="CS576" s="157"/>
      <c r="CT576" s="157"/>
      <c r="CU576" s="157"/>
      <c r="CV576" s="157"/>
      <c r="CW576" s="157"/>
      <c r="CX576" s="157"/>
      <c r="CY576" s="157"/>
      <c r="CZ576" s="157"/>
      <c r="DA576" s="157"/>
      <c r="DB576" s="157"/>
      <c r="DC576" s="157"/>
      <c r="DD576" s="157"/>
      <c r="DE576" s="157"/>
      <c r="DF576" s="157"/>
      <c r="DG576" s="157"/>
      <c r="DH576" s="157"/>
    </row>
    <row r="577" spans="1:112" x14ac:dyDescent="0.25">
      <c r="A577" s="157"/>
      <c r="B577" s="157"/>
      <c r="C577" s="157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  <c r="AB577" s="157"/>
      <c r="AC577" s="157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157"/>
      <c r="AZ577" s="157"/>
      <c r="BA577" s="157"/>
      <c r="BB577" s="157"/>
      <c r="BC577" s="157"/>
      <c r="BD577" s="157"/>
      <c r="BE577" s="173" t="s">
        <v>2251</v>
      </c>
      <c r="BF577" s="173" t="s">
        <v>2236</v>
      </c>
      <c r="BG577" s="173" t="s">
        <v>2252</v>
      </c>
      <c r="BH577" s="173" t="s">
        <v>2207</v>
      </c>
      <c r="BI577" s="173" t="s">
        <v>210</v>
      </c>
      <c r="BJ577" s="157"/>
      <c r="BK577" s="157"/>
      <c r="BL577" s="157"/>
      <c r="BM577" s="157"/>
      <c r="BN577" s="157"/>
      <c r="BO577" s="157"/>
      <c r="BP577" s="157"/>
      <c r="BQ577" s="157"/>
      <c r="BR577" s="157"/>
      <c r="BS577" s="157"/>
      <c r="BT577" s="157"/>
      <c r="BU577" s="157"/>
      <c r="BV577" s="157"/>
      <c r="BW577" s="157"/>
      <c r="BX577" s="157"/>
      <c r="BY577" s="157"/>
      <c r="BZ577" s="157"/>
      <c r="CA577" s="157"/>
      <c r="CB577" s="157"/>
      <c r="CC577" s="157"/>
      <c r="CD577" s="157"/>
      <c r="CE577" s="157"/>
      <c r="CF577" s="157"/>
      <c r="CG577" s="157"/>
      <c r="CH577" s="157"/>
      <c r="CI577" s="157"/>
      <c r="CJ577" s="157"/>
      <c r="CK577" s="157"/>
      <c r="CL577" s="157"/>
      <c r="CM577" s="157"/>
      <c r="CN577" s="157"/>
      <c r="CO577" s="157"/>
      <c r="CP577" s="157"/>
      <c r="CQ577" s="157"/>
      <c r="CR577" s="157"/>
      <c r="CS577" s="157"/>
      <c r="CT577" s="157"/>
      <c r="CU577" s="157"/>
      <c r="CV577" s="157"/>
      <c r="CW577" s="157"/>
      <c r="CX577" s="157"/>
      <c r="CY577" s="157"/>
      <c r="CZ577" s="157"/>
      <c r="DA577" s="157"/>
      <c r="DB577" s="157"/>
      <c r="DC577" s="157"/>
      <c r="DD577" s="157"/>
      <c r="DE577" s="157"/>
      <c r="DF577" s="157"/>
      <c r="DG577" s="157"/>
      <c r="DH577" s="157"/>
    </row>
    <row r="578" spans="1:112" x14ac:dyDescent="0.25">
      <c r="A578" s="157"/>
      <c r="B578" s="157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  <c r="AB578" s="157"/>
      <c r="AC578" s="157"/>
      <c r="AD578" s="157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  <c r="AT578" s="157"/>
      <c r="AU578" s="157"/>
      <c r="AV578" s="157"/>
      <c r="AW578" s="157"/>
      <c r="AX578" s="157"/>
      <c r="AY578" s="157"/>
      <c r="AZ578" s="157"/>
      <c r="BA578" s="157"/>
      <c r="BB578" s="157"/>
      <c r="BC578" s="157"/>
      <c r="BD578" s="157"/>
      <c r="BE578" s="173" t="s">
        <v>2253</v>
      </c>
      <c r="BF578" s="173" t="s">
        <v>2236</v>
      </c>
      <c r="BG578" s="173" t="s">
        <v>2252</v>
      </c>
      <c r="BH578" s="173" t="s">
        <v>2207</v>
      </c>
      <c r="BI578" s="173" t="s">
        <v>210</v>
      </c>
      <c r="BJ578" s="157"/>
      <c r="BK578" s="157"/>
      <c r="BL578" s="157"/>
      <c r="BM578" s="157"/>
      <c r="BN578" s="157"/>
      <c r="BO578" s="157"/>
      <c r="BP578" s="157"/>
      <c r="BQ578" s="157"/>
      <c r="BR578" s="157"/>
      <c r="BS578" s="157"/>
      <c r="BT578" s="157"/>
      <c r="BU578" s="157"/>
      <c r="BV578" s="157"/>
      <c r="BW578" s="157"/>
      <c r="BX578" s="157"/>
      <c r="BY578" s="157"/>
      <c r="BZ578" s="157"/>
      <c r="CA578" s="157"/>
      <c r="CB578" s="157"/>
      <c r="CC578" s="157"/>
      <c r="CD578" s="157"/>
      <c r="CE578" s="157"/>
      <c r="CF578" s="157"/>
      <c r="CG578" s="157"/>
      <c r="CH578" s="157"/>
      <c r="CI578" s="157"/>
      <c r="CJ578" s="157"/>
      <c r="CK578" s="157"/>
      <c r="CL578" s="157"/>
      <c r="CM578" s="157"/>
      <c r="CN578" s="157"/>
      <c r="CO578" s="157"/>
      <c r="CP578" s="157"/>
      <c r="CQ578" s="157"/>
      <c r="CR578" s="157"/>
      <c r="CS578" s="157"/>
      <c r="CT578" s="157"/>
      <c r="CU578" s="157"/>
      <c r="CV578" s="157"/>
      <c r="CW578" s="157"/>
      <c r="CX578" s="157"/>
      <c r="CY578" s="157"/>
      <c r="CZ578" s="157"/>
      <c r="DA578" s="157"/>
      <c r="DB578" s="157"/>
      <c r="DC578" s="157"/>
      <c r="DD578" s="157"/>
      <c r="DE578" s="157"/>
      <c r="DF578" s="157"/>
      <c r="DG578" s="157"/>
      <c r="DH578" s="157"/>
    </row>
    <row r="579" spans="1:112" x14ac:dyDescent="0.25">
      <c r="A579" s="157"/>
      <c r="B579" s="157"/>
      <c r="C579" s="157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  <c r="AA579" s="157"/>
      <c r="AB579" s="157"/>
      <c r="AC579" s="157"/>
      <c r="AD579" s="157"/>
      <c r="AE579" s="157"/>
      <c r="AF579" s="157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157"/>
      <c r="AQ579" s="157"/>
      <c r="AR579" s="157"/>
      <c r="AS579" s="157"/>
      <c r="AT579" s="157"/>
      <c r="AU579" s="157"/>
      <c r="AV579" s="157"/>
      <c r="AW579" s="157"/>
      <c r="AX579" s="157"/>
      <c r="AY579" s="157"/>
      <c r="AZ579" s="157"/>
      <c r="BA579" s="157"/>
      <c r="BB579" s="157"/>
      <c r="BC579" s="157"/>
      <c r="BD579" s="157"/>
      <c r="BE579" s="173" t="s">
        <v>2254</v>
      </c>
      <c r="BF579" s="173" t="s">
        <v>2236</v>
      </c>
      <c r="BG579" s="173" t="s">
        <v>2252</v>
      </c>
      <c r="BH579" s="173" t="s">
        <v>2207</v>
      </c>
      <c r="BI579" s="173" t="s">
        <v>210</v>
      </c>
      <c r="BJ579" s="157"/>
      <c r="BK579" s="157"/>
      <c r="BL579" s="157"/>
      <c r="BM579" s="157"/>
      <c r="BN579" s="157"/>
      <c r="BO579" s="157"/>
      <c r="BP579" s="157"/>
      <c r="BQ579" s="157"/>
      <c r="BR579" s="157"/>
      <c r="BS579" s="157"/>
      <c r="BT579" s="157"/>
      <c r="BU579" s="157"/>
      <c r="BV579" s="157"/>
      <c r="BW579" s="157"/>
      <c r="BX579" s="157"/>
      <c r="BY579" s="157"/>
      <c r="BZ579" s="157"/>
      <c r="CA579" s="157"/>
      <c r="CB579" s="157"/>
      <c r="CC579" s="157"/>
      <c r="CD579" s="157"/>
      <c r="CE579" s="157"/>
      <c r="CF579" s="157"/>
      <c r="CG579" s="157"/>
      <c r="CH579" s="157"/>
      <c r="CI579" s="157"/>
      <c r="CJ579" s="157"/>
      <c r="CK579" s="157"/>
      <c r="CL579" s="157"/>
      <c r="CM579" s="157"/>
      <c r="CN579" s="157"/>
      <c r="CO579" s="157"/>
      <c r="CP579" s="157"/>
      <c r="CQ579" s="157"/>
      <c r="CR579" s="157"/>
      <c r="CS579" s="157"/>
      <c r="CT579" s="157"/>
      <c r="CU579" s="157"/>
      <c r="CV579" s="157"/>
      <c r="CW579" s="157"/>
      <c r="CX579" s="157"/>
      <c r="CY579" s="157"/>
      <c r="CZ579" s="157"/>
      <c r="DA579" s="157"/>
      <c r="DB579" s="157"/>
      <c r="DC579" s="157"/>
      <c r="DD579" s="157"/>
      <c r="DE579" s="157"/>
      <c r="DF579" s="157"/>
      <c r="DG579" s="157"/>
      <c r="DH579" s="157"/>
    </row>
    <row r="580" spans="1:112" x14ac:dyDescent="0.25">
      <c r="A580" s="157"/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  <c r="AT580" s="157"/>
      <c r="AU580" s="157"/>
      <c r="AV580" s="157"/>
      <c r="AW580" s="157"/>
      <c r="AX580" s="157"/>
      <c r="AY580" s="157"/>
      <c r="AZ580" s="157"/>
      <c r="BA580" s="157"/>
      <c r="BB580" s="157"/>
      <c r="BC580" s="157"/>
      <c r="BD580" s="157"/>
      <c r="BE580" s="173" t="s">
        <v>2255</v>
      </c>
      <c r="BF580" s="173" t="s">
        <v>2236</v>
      </c>
      <c r="BG580" s="173" t="s">
        <v>2252</v>
      </c>
      <c r="BH580" s="173" t="s">
        <v>2207</v>
      </c>
      <c r="BI580" s="173" t="s">
        <v>210</v>
      </c>
      <c r="BJ580" s="157"/>
      <c r="BK580" s="157"/>
      <c r="BL580" s="157"/>
      <c r="BM580" s="157"/>
      <c r="BN580" s="157"/>
      <c r="BO580" s="157"/>
      <c r="BP580" s="157"/>
      <c r="BQ580" s="157"/>
      <c r="BR580" s="157"/>
      <c r="BS580" s="157"/>
      <c r="BT580" s="157"/>
      <c r="BU580" s="157"/>
      <c r="BV580" s="157"/>
      <c r="BW580" s="157"/>
      <c r="BX580" s="157"/>
      <c r="BY580" s="157"/>
      <c r="BZ580" s="157"/>
      <c r="CA580" s="157"/>
      <c r="CB580" s="157"/>
      <c r="CC580" s="157"/>
      <c r="CD580" s="157"/>
      <c r="CE580" s="157"/>
      <c r="CF580" s="157"/>
      <c r="CG580" s="157"/>
      <c r="CH580" s="157"/>
      <c r="CI580" s="157"/>
      <c r="CJ580" s="157"/>
      <c r="CK580" s="157"/>
      <c r="CL580" s="157"/>
      <c r="CM580" s="157"/>
      <c r="CN580" s="157"/>
      <c r="CO580" s="157"/>
      <c r="CP580" s="157"/>
      <c r="CQ580" s="157"/>
      <c r="CR580" s="157"/>
      <c r="CS580" s="157"/>
      <c r="CT580" s="157"/>
      <c r="CU580" s="157"/>
      <c r="CV580" s="157"/>
      <c r="CW580" s="157"/>
      <c r="CX580" s="157"/>
      <c r="CY580" s="157"/>
      <c r="CZ580" s="157"/>
      <c r="DA580" s="157"/>
      <c r="DB580" s="157"/>
      <c r="DC580" s="157"/>
      <c r="DD580" s="157"/>
      <c r="DE580" s="157"/>
      <c r="DF580" s="157"/>
      <c r="DG580" s="157"/>
      <c r="DH580" s="157"/>
    </row>
    <row r="581" spans="1:112" x14ac:dyDescent="0.25">
      <c r="A581" s="157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57"/>
      <c r="AT581" s="157"/>
      <c r="AU581" s="157"/>
      <c r="AV581" s="157"/>
      <c r="AW581" s="157"/>
      <c r="AX581" s="157"/>
      <c r="AY581" s="157"/>
      <c r="AZ581" s="157"/>
      <c r="BA581" s="157"/>
      <c r="BB581" s="157"/>
      <c r="BC581" s="157"/>
      <c r="BD581" s="157"/>
      <c r="BE581" s="173" t="s">
        <v>2256</v>
      </c>
      <c r="BF581" s="173" t="s">
        <v>2236</v>
      </c>
      <c r="BG581" s="173" t="s">
        <v>2257</v>
      </c>
      <c r="BH581" s="173" t="s">
        <v>2258</v>
      </c>
      <c r="BI581" s="173" t="s">
        <v>210</v>
      </c>
      <c r="BJ581" s="157"/>
      <c r="BK581" s="157"/>
      <c r="BL581" s="157"/>
      <c r="BM581" s="157"/>
      <c r="BN581" s="157"/>
      <c r="BO581" s="157"/>
      <c r="BP581" s="157"/>
      <c r="BQ581" s="157"/>
      <c r="BR581" s="157"/>
      <c r="BS581" s="157"/>
      <c r="BT581" s="157"/>
      <c r="BU581" s="157"/>
      <c r="BV581" s="157"/>
      <c r="BW581" s="157"/>
      <c r="BX581" s="157"/>
      <c r="BY581" s="157"/>
      <c r="BZ581" s="157"/>
      <c r="CA581" s="157"/>
      <c r="CB581" s="157"/>
      <c r="CC581" s="157"/>
      <c r="CD581" s="157"/>
      <c r="CE581" s="157"/>
      <c r="CF581" s="157"/>
      <c r="CG581" s="157"/>
      <c r="CH581" s="157"/>
      <c r="CI581" s="157"/>
      <c r="CJ581" s="157"/>
      <c r="CK581" s="157"/>
      <c r="CL581" s="157"/>
      <c r="CM581" s="157"/>
      <c r="CN581" s="157"/>
      <c r="CO581" s="157"/>
      <c r="CP581" s="157"/>
      <c r="CQ581" s="157"/>
      <c r="CR581" s="157"/>
      <c r="CS581" s="157"/>
      <c r="CT581" s="157"/>
      <c r="CU581" s="157"/>
      <c r="CV581" s="157"/>
      <c r="CW581" s="157"/>
      <c r="CX581" s="157"/>
      <c r="CY581" s="157"/>
      <c r="CZ581" s="157"/>
      <c r="DA581" s="157"/>
      <c r="DB581" s="157"/>
      <c r="DC581" s="157"/>
      <c r="DD581" s="157"/>
      <c r="DE581" s="157"/>
      <c r="DF581" s="157"/>
      <c r="DG581" s="157"/>
      <c r="DH581" s="157"/>
    </row>
    <row r="582" spans="1:112" x14ac:dyDescent="0.25">
      <c r="A582" s="157"/>
      <c r="B582" s="157"/>
      <c r="C582" s="157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  <c r="AW582" s="157"/>
      <c r="AX582" s="157"/>
      <c r="AY582" s="157"/>
      <c r="AZ582" s="157"/>
      <c r="BA582" s="157"/>
      <c r="BB582" s="157"/>
      <c r="BC582" s="157"/>
      <c r="BD582" s="157"/>
      <c r="BE582" s="173" t="s">
        <v>2259</v>
      </c>
      <c r="BF582" s="173" t="s">
        <v>2236</v>
      </c>
      <c r="BG582" s="173" t="s">
        <v>2260</v>
      </c>
      <c r="BH582" s="173" t="s">
        <v>2258</v>
      </c>
      <c r="BI582" s="173" t="s">
        <v>210</v>
      </c>
      <c r="BJ582" s="157"/>
      <c r="BK582" s="157"/>
      <c r="BL582" s="157"/>
      <c r="BM582" s="157"/>
      <c r="BN582" s="157"/>
      <c r="BO582" s="157"/>
      <c r="BP582" s="157"/>
      <c r="BQ582" s="157"/>
      <c r="BR582" s="157"/>
      <c r="BS582" s="157"/>
      <c r="BT582" s="157"/>
      <c r="BU582" s="157"/>
      <c r="BV582" s="157"/>
      <c r="BW582" s="157"/>
      <c r="BX582" s="157"/>
      <c r="BY582" s="157"/>
      <c r="BZ582" s="157"/>
      <c r="CA582" s="157"/>
      <c r="CB582" s="157"/>
      <c r="CC582" s="157"/>
      <c r="CD582" s="157"/>
      <c r="CE582" s="157"/>
      <c r="CF582" s="157"/>
      <c r="CG582" s="157"/>
      <c r="CH582" s="157"/>
      <c r="CI582" s="157"/>
      <c r="CJ582" s="157"/>
      <c r="CK582" s="157"/>
      <c r="CL582" s="157"/>
      <c r="CM582" s="157"/>
      <c r="CN582" s="157"/>
      <c r="CO582" s="157"/>
      <c r="CP582" s="157"/>
      <c r="CQ582" s="157"/>
      <c r="CR582" s="157"/>
      <c r="CS582" s="157"/>
      <c r="CT582" s="157"/>
      <c r="CU582" s="157"/>
      <c r="CV582" s="157"/>
      <c r="CW582" s="157"/>
      <c r="CX582" s="157"/>
      <c r="CY582" s="157"/>
      <c r="CZ582" s="157"/>
      <c r="DA582" s="157"/>
      <c r="DB582" s="157"/>
      <c r="DC582" s="157"/>
      <c r="DD582" s="157"/>
      <c r="DE582" s="157"/>
      <c r="DF582" s="157"/>
      <c r="DG582" s="157"/>
      <c r="DH582" s="157"/>
    </row>
    <row r="583" spans="1:112" x14ac:dyDescent="0.25">
      <c r="A583" s="157"/>
      <c r="B583" s="157"/>
      <c r="C583" s="157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157"/>
      <c r="AZ583" s="157"/>
      <c r="BA583" s="157"/>
      <c r="BB583" s="157"/>
      <c r="BC583" s="157"/>
      <c r="BD583" s="157"/>
      <c r="BE583" s="173" t="s">
        <v>2261</v>
      </c>
      <c r="BF583" s="173" t="s">
        <v>2236</v>
      </c>
      <c r="BG583" s="173" t="s">
        <v>2262</v>
      </c>
      <c r="BH583" s="173" t="s">
        <v>2258</v>
      </c>
      <c r="BI583" s="173" t="s">
        <v>210</v>
      </c>
      <c r="BJ583" s="157"/>
      <c r="BK583" s="157"/>
      <c r="BL583" s="157"/>
      <c r="BM583" s="157"/>
      <c r="BN583" s="157"/>
      <c r="BO583" s="157"/>
      <c r="BP583" s="157"/>
      <c r="BQ583" s="157"/>
      <c r="BR583" s="157"/>
      <c r="BS583" s="157"/>
      <c r="BT583" s="157"/>
      <c r="BU583" s="157"/>
      <c r="BV583" s="157"/>
      <c r="BW583" s="157"/>
      <c r="BX583" s="157"/>
      <c r="BY583" s="157"/>
      <c r="BZ583" s="157"/>
      <c r="CA583" s="157"/>
      <c r="CB583" s="157"/>
      <c r="CC583" s="157"/>
      <c r="CD583" s="157"/>
      <c r="CE583" s="157"/>
      <c r="CF583" s="157"/>
      <c r="CG583" s="157"/>
      <c r="CH583" s="157"/>
      <c r="CI583" s="157"/>
      <c r="CJ583" s="157"/>
      <c r="CK583" s="157"/>
      <c r="CL583" s="157"/>
      <c r="CM583" s="157"/>
      <c r="CN583" s="157"/>
      <c r="CO583" s="157"/>
      <c r="CP583" s="157"/>
      <c r="CQ583" s="157"/>
      <c r="CR583" s="157"/>
      <c r="CS583" s="157"/>
      <c r="CT583" s="157"/>
      <c r="CU583" s="157"/>
      <c r="CV583" s="157"/>
      <c r="CW583" s="157"/>
      <c r="CX583" s="157"/>
      <c r="CY583" s="157"/>
      <c r="CZ583" s="157"/>
      <c r="DA583" s="157"/>
      <c r="DB583" s="157"/>
      <c r="DC583" s="157"/>
      <c r="DD583" s="157"/>
      <c r="DE583" s="157"/>
      <c r="DF583" s="157"/>
      <c r="DG583" s="157"/>
      <c r="DH583" s="157"/>
    </row>
    <row r="584" spans="1:112" x14ac:dyDescent="0.25">
      <c r="A584" s="157"/>
      <c r="B584" s="157"/>
      <c r="C584" s="157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157"/>
      <c r="AZ584" s="157"/>
      <c r="BA584" s="157"/>
      <c r="BB584" s="157"/>
      <c r="BC584" s="157"/>
      <c r="BD584" s="157"/>
      <c r="BE584" s="173" t="s">
        <v>2263</v>
      </c>
      <c r="BF584" s="173" t="s">
        <v>2236</v>
      </c>
      <c r="BG584" s="173" t="s">
        <v>2264</v>
      </c>
      <c r="BH584" s="173" t="s">
        <v>2258</v>
      </c>
      <c r="BI584" s="173" t="s">
        <v>210</v>
      </c>
      <c r="BJ584" s="157"/>
      <c r="BK584" s="157"/>
      <c r="BL584" s="157"/>
      <c r="BM584" s="157"/>
      <c r="BN584" s="157"/>
      <c r="BO584" s="157"/>
      <c r="BP584" s="157"/>
      <c r="BQ584" s="157"/>
      <c r="BR584" s="157"/>
      <c r="BS584" s="157"/>
      <c r="BT584" s="157"/>
      <c r="BU584" s="157"/>
      <c r="BV584" s="157"/>
      <c r="BW584" s="157"/>
      <c r="BX584" s="157"/>
      <c r="BY584" s="157"/>
      <c r="BZ584" s="157"/>
      <c r="CA584" s="157"/>
      <c r="CB584" s="157"/>
      <c r="CC584" s="157"/>
      <c r="CD584" s="157"/>
      <c r="CE584" s="157"/>
      <c r="CF584" s="157"/>
      <c r="CG584" s="157"/>
      <c r="CH584" s="157"/>
      <c r="CI584" s="157"/>
      <c r="CJ584" s="157"/>
      <c r="CK584" s="157"/>
      <c r="CL584" s="157"/>
      <c r="CM584" s="157"/>
      <c r="CN584" s="157"/>
      <c r="CO584" s="157"/>
      <c r="CP584" s="157"/>
      <c r="CQ584" s="157"/>
      <c r="CR584" s="157"/>
      <c r="CS584" s="157"/>
      <c r="CT584" s="157"/>
      <c r="CU584" s="157"/>
      <c r="CV584" s="157"/>
      <c r="CW584" s="157"/>
      <c r="CX584" s="157"/>
      <c r="CY584" s="157"/>
      <c r="CZ584" s="157"/>
      <c r="DA584" s="157"/>
      <c r="DB584" s="157"/>
      <c r="DC584" s="157"/>
      <c r="DD584" s="157"/>
      <c r="DE584" s="157"/>
      <c r="DF584" s="157"/>
      <c r="DG584" s="157"/>
      <c r="DH584" s="157"/>
    </row>
    <row r="585" spans="1:112" x14ac:dyDescent="0.25">
      <c r="A585" s="157"/>
      <c r="B585" s="157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/>
      <c r="AU585" s="157"/>
      <c r="AV585" s="157"/>
      <c r="AW585" s="157"/>
      <c r="AX585" s="157"/>
      <c r="AY585" s="157"/>
      <c r="AZ585" s="157"/>
      <c r="BA585" s="157"/>
      <c r="BB585" s="157"/>
      <c r="BC585" s="157"/>
      <c r="BD585" s="157"/>
      <c r="BE585" s="173" t="s">
        <v>2265</v>
      </c>
      <c r="BF585" s="173" t="s">
        <v>2236</v>
      </c>
      <c r="BG585" s="173" t="s">
        <v>2266</v>
      </c>
      <c r="BH585" s="173" t="s">
        <v>2267</v>
      </c>
      <c r="BI585" s="173" t="s">
        <v>210</v>
      </c>
      <c r="BJ585" s="157"/>
      <c r="BK585" s="157"/>
      <c r="BL585" s="157"/>
      <c r="BM585" s="157"/>
      <c r="BN585" s="157"/>
      <c r="BO585" s="157"/>
      <c r="BP585" s="157"/>
      <c r="BQ585" s="157"/>
      <c r="BR585" s="157"/>
      <c r="BS585" s="157"/>
      <c r="BT585" s="157"/>
      <c r="BU585" s="157"/>
      <c r="BV585" s="157"/>
      <c r="BW585" s="157"/>
      <c r="BX585" s="157"/>
      <c r="BY585" s="157"/>
      <c r="BZ585" s="157"/>
      <c r="CA585" s="157"/>
      <c r="CB585" s="157"/>
      <c r="CC585" s="157"/>
      <c r="CD585" s="157"/>
      <c r="CE585" s="157"/>
      <c r="CF585" s="157"/>
      <c r="CG585" s="157"/>
      <c r="CH585" s="157"/>
      <c r="CI585" s="157"/>
      <c r="CJ585" s="157"/>
      <c r="CK585" s="157"/>
      <c r="CL585" s="157"/>
      <c r="CM585" s="157"/>
      <c r="CN585" s="157"/>
      <c r="CO585" s="157"/>
      <c r="CP585" s="157"/>
      <c r="CQ585" s="157"/>
      <c r="CR585" s="157"/>
      <c r="CS585" s="157"/>
      <c r="CT585" s="157"/>
      <c r="CU585" s="157"/>
      <c r="CV585" s="157"/>
      <c r="CW585" s="157"/>
      <c r="CX585" s="157"/>
      <c r="CY585" s="157"/>
      <c r="CZ585" s="157"/>
      <c r="DA585" s="157"/>
      <c r="DB585" s="157"/>
      <c r="DC585" s="157"/>
      <c r="DD585" s="157"/>
      <c r="DE585" s="157"/>
      <c r="DF585" s="157"/>
      <c r="DG585" s="157"/>
      <c r="DH585" s="157"/>
    </row>
    <row r="586" spans="1:112" x14ac:dyDescent="0.25">
      <c r="A586" s="157"/>
      <c r="B586" s="157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/>
      <c r="AU586" s="157"/>
      <c r="AV586" s="157"/>
      <c r="AW586" s="157"/>
      <c r="AX586" s="157"/>
      <c r="AY586" s="157"/>
      <c r="AZ586" s="157"/>
      <c r="BA586" s="157"/>
      <c r="BB586" s="157"/>
      <c r="BC586" s="157"/>
      <c r="BD586" s="157"/>
      <c r="BE586" s="173" t="s">
        <v>2268</v>
      </c>
      <c r="BF586" s="173" t="s">
        <v>2236</v>
      </c>
      <c r="BG586" s="173" t="s">
        <v>2269</v>
      </c>
      <c r="BH586" s="173" t="s">
        <v>2267</v>
      </c>
      <c r="BI586" s="173" t="s">
        <v>210</v>
      </c>
      <c r="BJ586" s="157"/>
      <c r="BK586" s="157"/>
      <c r="BL586" s="157"/>
      <c r="BM586" s="157"/>
      <c r="BN586" s="157"/>
      <c r="BO586" s="157"/>
      <c r="BP586" s="157"/>
      <c r="BQ586" s="157"/>
      <c r="BR586" s="157"/>
      <c r="BS586" s="157"/>
      <c r="BT586" s="157"/>
      <c r="BU586" s="157"/>
      <c r="BV586" s="157"/>
      <c r="BW586" s="157"/>
      <c r="BX586" s="157"/>
      <c r="BY586" s="157"/>
      <c r="BZ586" s="157"/>
      <c r="CA586" s="157"/>
      <c r="CB586" s="157"/>
      <c r="CC586" s="157"/>
      <c r="CD586" s="157"/>
      <c r="CE586" s="157"/>
      <c r="CF586" s="157"/>
      <c r="CG586" s="157"/>
      <c r="CH586" s="157"/>
      <c r="CI586" s="157"/>
      <c r="CJ586" s="157"/>
      <c r="CK586" s="157"/>
      <c r="CL586" s="157"/>
      <c r="CM586" s="157"/>
      <c r="CN586" s="157"/>
      <c r="CO586" s="157"/>
      <c r="CP586" s="157"/>
      <c r="CQ586" s="157"/>
      <c r="CR586" s="157"/>
      <c r="CS586" s="157"/>
      <c r="CT586" s="157"/>
      <c r="CU586" s="157"/>
      <c r="CV586" s="157"/>
      <c r="CW586" s="157"/>
      <c r="CX586" s="157"/>
      <c r="CY586" s="157"/>
      <c r="CZ586" s="157"/>
      <c r="DA586" s="157"/>
      <c r="DB586" s="157"/>
      <c r="DC586" s="157"/>
      <c r="DD586" s="157"/>
      <c r="DE586" s="157"/>
      <c r="DF586" s="157"/>
      <c r="DG586" s="157"/>
      <c r="DH586" s="157"/>
    </row>
    <row r="587" spans="1:112" x14ac:dyDescent="0.25">
      <c r="A587" s="157"/>
      <c r="B587" s="157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  <c r="AZ587" s="157"/>
      <c r="BA587" s="157"/>
      <c r="BB587" s="157"/>
      <c r="BC587" s="157"/>
      <c r="BD587" s="157"/>
      <c r="BE587" s="173" t="s">
        <v>2270</v>
      </c>
      <c r="BF587" s="173" t="s">
        <v>2236</v>
      </c>
      <c r="BG587" s="173" t="s">
        <v>2271</v>
      </c>
      <c r="BH587" s="173" t="s">
        <v>2267</v>
      </c>
      <c r="BI587" s="173" t="s">
        <v>210</v>
      </c>
      <c r="BJ587" s="157"/>
      <c r="BK587" s="157"/>
      <c r="BL587" s="157"/>
      <c r="BM587" s="157"/>
      <c r="BN587" s="157"/>
      <c r="BO587" s="157"/>
      <c r="BP587" s="157"/>
      <c r="BQ587" s="157"/>
      <c r="BR587" s="157"/>
      <c r="BS587" s="157"/>
      <c r="BT587" s="157"/>
      <c r="BU587" s="157"/>
      <c r="BV587" s="157"/>
      <c r="BW587" s="157"/>
      <c r="BX587" s="157"/>
      <c r="BY587" s="157"/>
      <c r="BZ587" s="157"/>
      <c r="CA587" s="157"/>
      <c r="CB587" s="157"/>
      <c r="CC587" s="157"/>
      <c r="CD587" s="157"/>
      <c r="CE587" s="157"/>
      <c r="CF587" s="157"/>
      <c r="CG587" s="157"/>
      <c r="CH587" s="157"/>
      <c r="CI587" s="157"/>
      <c r="CJ587" s="157"/>
      <c r="CK587" s="157"/>
      <c r="CL587" s="157"/>
      <c r="CM587" s="157"/>
      <c r="CN587" s="157"/>
      <c r="CO587" s="157"/>
      <c r="CP587" s="157"/>
      <c r="CQ587" s="157"/>
      <c r="CR587" s="157"/>
      <c r="CS587" s="157"/>
      <c r="CT587" s="157"/>
      <c r="CU587" s="157"/>
      <c r="CV587" s="157"/>
      <c r="CW587" s="157"/>
      <c r="CX587" s="157"/>
      <c r="CY587" s="157"/>
      <c r="CZ587" s="157"/>
      <c r="DA587" s="157"/>
      <c r="DB587" s="157"/>
      <c r="DC587" s="157"/>
      <c r="DD587" s="157"/>
      <c r="DE587" s="157"/>
      <c r="DF587" s="157"/>
      <c r="DG587" s="157"/>
      <c r="DH587" s="157"/>
    </row>
    <row r="588" spans="1:112" x14ac:dyDescent="0.25">
      <c r="A588" s="157"/>
      <c r="B588" s="157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  <c r="AZ588" s="157"/>
      <c r="BA588" s="157"/>
      <c r="BB588" s="157"/>
      <c r="BC588" s="157"/>
      <c r="BD588" s="157"/>
      <c r="BE588" s="173" t="s">
        <v>2272</v>
      </c>
      <c r="BF588" s="173" t="s">
        <v>2236</v>
      </c>
      <c r="BG588" s="173" t="s">
        <v>2273</v>
      </c>
      <c r="BH588" s="173" t="s">
        <v>2267</v>
      </c>
      <c r="BI588" s="173" t="s">
        <v>210</v>
      </c>
      <c r="BJ588" s="157"/>
      <c r="BK588" s="157"/>
      <c r="BL588" s="157"/>
      <c r="BM588" s="157"/>
      <c r="BN588" s="157"/>
      <c r="BO588" s="157"/>
      <c r="BP588" s="157"/>
      <c r="BQ588" s="157"/>
      <c r="BR588" s="157"/>
      <c r="BS588" s="157"/>
      <c r="BT588" s="157"/>
      <c r="BU588" s="157"/>
      <c r="BV588" s="157"/>
      <c r="BW588" s="157"/>
      <c r="BX588" s="157"/>
      <c r="BY588" s="157"/>
      <c r="BZ588" s="157"/>
      <c r="CA588" s="157"/>
      <c r="CB588" s="157"/>
      <c r="CC588" s="157"/>
      <c r="CD588" s="157"/>
      <c r="CE588" s="157"/>
      <c r="CF588" s="157"/>
      <c r="CG588" s="157"/>
      <c r="CH588" s="157"/>
      <c r="CI588" s="157"/>
      <c r="CJ588" s="157"/>
      <c r="CK588" s="157"/>
      <c r="CL588" s="157"/>
      <c r="CM588" s="157"/>
      <c r="CN588" s="157"/>
      <c r="CO588" s="157"/>
      <c r="CP588" s="157"/>
      <c r="CQ588" s="157"/>
      <c r="CR588" s="157"/>
      <c r="CS588" s="157"/>
      <c r="CT588" s="157"/>
      <c r="CU588" s="157"/>
      <c r="CV588" s="157"/>
      <c r="CW588" s="157"/>
      <c r="CX588" s="157"/>
      <c r="CY588" s="157"/>
      <c r="CZ588" s="157"/>
      <c r="DA588" s="157"/>
      <c r="DB588" s="157"/>
      <c r="DC588" s="157"/>
      <c r="DD588" s="157"/>
      <c r="DE588" s="157"/>
      <c r="DF588" s="157"/>
      <c r="DG588" s="157"/>
      <c r="DH588" s="157"/>
    </row>
    <row r="589" spans="1:112" x14ac:dyDescent="0.25">
      <c r="A589" s="157"/>
      <c r="B589" s="157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73" t="s">
        <v>2274</v>
      </c>
      <c r="BF589" s="173" t="s">
        <v>2236</v>
      </c>
      <c r="BG589" s="173" t="s">
        <v>2275</v>
      </c>
      <c r="BH589" s="173" t="s">
        <v>2218</v>
      </c>
      <c r="BI589" s="173" t="s">
        <v>210</v>
      </c>
      <c r="BJ589" s="157"/>
      <c r="BK589" s="157"/>
      <c r="BL589" s="157"/>
      <c r="BM589" s="157"/>
      <c r="BN589" s="157"/>
      <c r="BO589" s="157"/>
      <c r="BP589" s="157"/>
      <c r="BQ589" s="157"/>
      <c r="BR589" s="157"/>
      <c r="BS589" s="157"/>
      <c r="BT589" s="157"/>
      <c r="BU589" s="157"/>
      <c r="BV589" s="157"/>
      <c r="BW589" s="157"/>
      <c r="BX589" s="157"/>
      <c r="BY589" s="157"/>
      <c r="BZ589" s="157"/>
      <c r="CA589" s="157"/>
      <c r="CB589" s="157"/>
      <c r="CC589" s="157"/>
      <c r="CD589" s="157"/>
      <c r="CE589" s="157"/>
      <c r="CF589" s="157"/>
      <c r="CG589" s="157"/>
      <c r="CH589" s="157"/>
      <c r="CI589" s="157"/>
      <c r="CJ589" s="157"/>
      <c r="CK589" s="157"/>
      <c r="CL589" s="157"/>
      <c r="CM589" s="157"/>
      <c r="CN589" s="157"/>
      <c r="CO589" s="157"/>
      <c r="CP589" s="157"/>
      <c r="CQ589" s="157"/>
      <c r="CR589" s="157"/>
      <c r="CS589" s="157"/>
      <c r="CT589" s="157"/>
      <c r="CU589" s="157"/>
      <c r="CV589" s="157"/>
      <c r="CW589" s="157"/>
      <c r="CX589" s="157"/>
      <c r="CY589" s="157"/>
      <c r="CZ589" s="157"/>
      <c r="DA589" s="157"/>
      <c r="DB589" s="157"/>
      <c r="DC589" s="157"/>
      <c r="DD589" s="157"/>
      <c r="DE589" s="157"/>
      <c r="DF589" s="157"/>
      <c r="DG589" s="157"/>
      <c r="DH589" s="157"/>
    </row>
    <row r="590" spans="1:112" ht="25.5" x14ac:dyDescent="0.25">
      <c r="A590" s="157"/>
      <c r="B590" s="157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  <c r="AZ590" s="157"/>
      <c r="BA590" s="157"/>
      <c r="BB590" s="157"/>
      <c r="BC590" s="157"/>
      <c r="BD590" s="157"/>
      <c r="BE590" s="173" t="s">
        <v>2276</v>
      </c>
      <c r="BF590" s="173" t="s">
        <v>2277</v>
      </c>
      <c r="BG590" s="173" t="s">
        <v>2278</v>
      </c>
      <c r="BH590" s="173" t="s">
        <v>2169</v>
      </c>
      <c r="BI590" s="173" t="s">
        <v>210</v>
      </c>
      <c r="BJ590" s="157"/>
      <c r="BK590" s="157"/>
      <c r="BL590" s="157"/>
      <c r="BM590" s="157"/>
      <c r="BN590" s="157"/>
      <c r="BO590" s="157"/>
      <c r="BP590" s="157"/>
      <c r="BQ590" s="157"/>
      <c r="BR590" s="157"/>
      <c r="BS590" s="157"/>
      <c r="BT590" s="157"/>
      <c r="BU590" s="157"/>
      <c r="BV590" s="157"/>
      <c r="BW590" s="157"/>
      <c r="BX590" s="157"/>
      <c r="BY590" s="157"/>
      <c r="BZ590" s="157"/>
      <c r="CA590" s="157"/>
      <c r="CB590" s="157"/>
      <c r="CC590" s="157"/>
      <c r="CD590" s="157"/>
      <c r="CE590" s="157"/>
      <c r="CF590" s="157"/>
      <c r="CG590" s="157"/>
      <c r="CH590" s="157"/>
      <c r="CI590" s="157"/>
      <c r="CJ590" s="157"/>
      <c r="CK590" s="157"/>
      <c r="CL590" s="157"/>
      <c r="CM590" s="157"/>
      <c r="CN590" s="157"/>
      <c r="CO590" s="157"/>
      <c r="CP590" s="157"/>
      <c r="CQ590" s="157"/>
      <c r="CR590" s="157"/>
      <c r="CS590" s="157"/>
      <c r="CT590" s="157"/>
      <c r="CU590" s="157"/>
      <c r="CV590" s="157"/>
      <c r="CW590" s="157"/>
      <c r="CX590" s="157"/>
      <c r="CY590" s="157"/>
      <c r="CZ590" s="157"/>
      <c r="DA590" s="157"/>
      <c r="DB590" s="157"/>
      <c r="DC590" s="157"/>
      <c r="DD590" s="157"/>
      <c r="DE590" s="157"/>
      <c r="DF590" s="157"/>
      <c r="DG590" s="157"/>
      <c r="DH590" s="157"/>
    </row>
    <row r="591" spans="1:112" ht="25.5" x14ac:dyDescent="0.25">
      <c r="A591" s="157"/>
      <c r="B591" s="157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  <c r="AB591" s="157"/>
      <c r="AC591" s="157"/>
      <c r="AD591" s="157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  <c r="AT591" s="157"/>
      <c r="AU591" s="157"/>
      <c r="AV591" s="157"/>
      <c r="AW591" s="157"/>
      <c r="AX591" s="157"/>
      <c r="AY591" s="157"/>
      <c r="AZ591" s="157"/>
      <c r="BA591" s="157"/>
      <c r="BB591" s="157"/>
      <c r="BC591" s="157"/>
      <c r="BD591" s="157"/>
      <c r="BE591" s="173" t="s">
        <v>2279</v>
      </c>
      <c r="BF591" s="173" t="s">
        <v>2277</v>
      </c>
      <c r="BG591" s="173" t="s">
        <v>2280</v>
      </c>
      <c r="BH591" s="173" t="s">
        <v>2169</v>
      </c>
      <c r="BI591" s="173" t="s">
        <v>210</v>
      </c>
      <c r="BJ591" s="157"/>
      <c r="BK591" s="157"/>
      <c r="BL591" s="157"/>
      <c r="BM591" s="157"/>
      <c r="BN591" s="157"/>
      <c r="BO591" s="157"/>
      <c r="BP591" s="157"/>
      <c r="BQ591" s="157"/>
      <c r="BR591" s="157"/>
      <c r="BS591" s="157"/>
      <c r="BT591" s="157"/>
      <c r="BU591" s="157"/>
      <c r="BV591" s="157"/>
      <c r="BW591" s="157"/>
      <c r="BX591" s="157"/>
      <c r="BY591" s="157"/>
      <c r="BZ591" s="157"/>
      <c r="CA591" s="157"/>
      <c r="CB591" s="157"/>
      <c r="CC591" s="157"/>
      <c r="CD591" s="157"/>
      <c r="CE591" s="157"/>
      <c r="CF591" s="157"/>
      <c r="CG591" s="157"/>
      <c r="CH591" s="157"/>
      <c r="CI591" s="157"/>
      <c r="CJ591" s="157"/>
      <c r="CK591" s="157"/>
      <c r="CL591" s="157"/>
      <c r="CM591" s="157"/>
      <c r="CN591" s="157"/>
      <c r="CO591" s="157"/>
      <c r="CP591" s="157"/>
      <c r="CQ591" s="157"/>
      <c r="CR591" s="157"/>
      <c r="CS591" s="157"/>
      <c r="CT591" s="157"/>
      <c r="CU591" s="157"/>
      <c r="CV591" s="157"/>
      <c r="CW591" s="157"/>
      <c r="CX591" s="157"/>
      <c r="CY591" s="157"/>
      <c r="CZ591" s="157"/>
      <c r="DA591" s="157"/>
      <c r="DB591" s="157"/>
      <c r="DC591" s="157"/>
      <c r="DD591" s="157"/>
      <c r="DE591" s="157"/>
      <c r="DF591" s="157"/>
      <c r="DG591" s="157"/>
      <c r="DH591" s="157"/>
    </row>
    <row r="592" spans="1:112" ht="25.5" x14ac:dyDescent="0.25">
      <c r="A592" s="157"/>
      <c r="B592" s="157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  <c r="AA592" s="157"/>
      <c r="AB592" s="157"/>
      <c r="AC592" s="157"/>
      <c r="AD592" s="157"/>
      <c r="AE592" s="157"/>
      <c r="AF592" s="157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157"/>
      <c r="AQ592" s="157"/>
      <c r="AR592" s="157"/>
      <c r="AS592" s="157"/>
      <c r="AT592" s="157"/>
      <c r="AU592" s="157"/>
      <c r="AV592" s="157"/>
      <c r="AW592" s="157"/>
      <c r="AX592" s="157"/>
      <c r="AY592" s="157"/>
      <c r="AZ592" s="157"/>
      <c r="BA592" s="157"/>
      <c r="BB592" s="157"/>
      <c r="BC592" s="157"/>
      <c r="BD592" s="157"/>
      <c r="BE592" s="173" t="s">
        <v>2281</v>
      </c>
      <c r="BF592" s="173" t="s">
        <v>2277</v>
      </c>
      <c r="BG592" s="173" t="s">
        <v>2282</v>
      </c>
      <c r="BH592" s="173" t="s">
        <v>2169</v>
      </c>
      <c r="BI592" s="173" t="s">
        <v>210</v>
      </c>
      <c r="BJ592" s="157"/>
      <c r="BK592" s="157"/>
      <c r="BL592" s="157"/>
      <c r="BM592" s="157"/>
      <c r="BN592" s="157"/>
      <c r="BO592" s="157"/>
      <c r="BP592" s="157"/>
      <c r="BQ592" s="157"/>
      <c r="BR592" s="157"/>
      <c r="BS592" s="157"/>
      <c r="BT592" s="157"/>
      <c r="BU592" s="157"/>
      <c r="BV592" s="157"/>
      <c r="BW592" s="157"/>
      <c r="BX592" s="157"/>
      <c r="BY592" s="157"/>
      <c r="BZ592" s="157"/>
      <c r="CA592" s="157"/>
      <c r="CB592" s="157"/>
      <c r="CC592" s="157"/>
      <c r="CD592" s="157"/>
      <c r="CE592" s="157"/>
      <c r="CF592" s="157"/>
      <c r="CG592" s="157"/>
      <c r="CH592" s="157"/>
      <c r="CI592" s="157"/>
      <c r="CJ592" s="157"/>
      <c r="CK592" s="157"/>
      <c r="CL592" s="157"/>
      <c r="CM592" s="157"/>
      <c r="CN592" s="157"/>
      <c r="CO592" s="157"/>
      <c r="CP592" s="157"/>
      <c r="CQ592" s="157"/>
      <c r="CR592" s="157"/>
      <c r="CS592" s="157"/>
      <c r="CT592" s="157"/>
      <c r="CU592" s="157"/>
      <c r="CV592" s="157"/>
      <c r="CW592" s="157"/>
      <c r="CX592" s="157"/>
      <c r="CY592" s="157"/>
      <c r="CZ592" s="157"/>
      <c r="DA592" s="157"/>
      <c r="DB592" s="157"/>
      <c r="DC592" s="157"/>
      <c r="DD592" s="157"/>
      <c r="DE592" s="157"/>
      <c r="DF592" s="157"/>
      <c r="DG592" s="157"/>
      <c r="DH592" s="157"/>
    </row>
    <row r="593" spans="1:112" ht="25.5" x14ac:dyDescent="0.25">
      <c r="A593" s="157"/>
      <c r="B593" s="157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  <c r="AA593" s="157"/>
      <c r="AB593" s="157"/>
      <c r="AC593" s="157"/>
      <c r="AD593" s="157"/>
      <c r="AE593" s="157"/>
      <c r="AF593" s="157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157"/>
      <c r="AQ593" s="157"/>
      <c r="AR593" s="157"/>
      <c r="AS593" s="157"/>
      <c r="AT593" s="157"/>
      <c r="AU593" s="157"/>
      <c r="AV593" s="157"/>
      <c r="AW593" s="157"/>
      <c r="AX593" s="157"/>
      <c r="AY593" s="157"/>
      <c r="AZ593" s="157"/>
      <c r="BA593" s="157"/>
      <c r="BB593" s="157"/>
      <c r="BC593" s="157"/>
      <c r="BD593" s="157"/>
      <c r="BE593" s="173" t="s">
        <v>2283</v>
      </c>
      <c r="BF593" s="173" t="s">
        <v>2277</v>
      </c>
      <c r="BG593" s="173" t="s">
        <v>2284</v>
      </c>
      <c r="BH593" s="173" t="s">
        <v>2169</v>
      </c>
      <c r="BI593" s="173" t="s">
        <v>210</v>
      </c>
      <c r="BJ593" s="157"/>
      <c r="BK593" s="157"/>
      <c r="BL593" s="157"/>
      <c r="BM593" s="157"/>
      <c r="BN593" s="157"/>
      <c r="BO593" s="157"/>
      <c r="BP593" s="157"/>
      <c r="BQ593" s="157"/>
      <c r="BR593" s="157"/>
      <c r="BS593" s="157"/>
      <c r="BT593" s="157"/>
      <c r="BU593" s="157"/>
      <c r="BV593" s="157"/>
      <c r="BW593" s="157"/>
      <c r="BX593" s="157"/>
      <c r="BY593" s="157"/>
      <c r="BZ593" s="157"/>
      <c r="CA593" s="157"/>
      <c r="CB593" s="157"/>
      <c r="CC593" s="157"/>
      <c r="CD593" s="157"/>
      <c r="CE593" s="157"/>
      <c r="CF593" s="157"/>
      <c r="CG593" s="157"/>
      <c r="CH593" s="157"/>
      <c r="CI593" s="157"/>
      <c r="CJ593" s="157"/>
      <c r="CK593" s="157"/>
      <c r="CL593" s="157"/>
      <c r="CM593" s="157"/>
      <c r="CN593" s="157"/>
      <c r="CO593" s="157"/>
      <c r="CP593" s="157"/>
      <c r="CQ593" s="157"/>
      <c r="CR593" s="157"/>
      <c r="CS593" s="157"/>
      <c r="CT593" s="157"/>
      <c r="CU593" s="157"/>
      <c r="CV593" s="157"/>
      <c r="CW593" s="157"/>
      <c r="CX593" s="157"/>
      <c r="CY593" s="157"/>
      <c r="CZ593" s="157"/>
      <c r="DA593" s="157"/>
      <c r="DB593" s="157"/>
      <c r="DC593" s="157"/>
      <c r="DD593" s="157"/>
      <c r="DE593" s="157"/>
      <c r="DF593" s="157"/>
      <c r="DG593" s="157"/>
      <c r="DH593" s="157"/>
    </row>
    <row r="594" spans="1:112" x14ac:dyDescent="0.25">
      <c r="A594" s="157"/>
      <c r="B594" s="157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  <c r="AA594" s="157"/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157"/>
      <c r="AQ594" s="157"/>
      <c r="AR594" s="157"/>
      <c r="AS594" s="157"/>
      <c r="AT594" s="157"/>
      <c r="AU594" s="157"/>
      <c r="AV594" s="157"/>
      <c r="AW594" s="157"/>
      <c r="AX594" s="157"/>
      <c r="AY594" s="157"/>
      <c r="AZ594" s="157"/>
      <c r="BA594" s="157"/>
      <c r="BB594" s="157"/>
      <c r="BC594" s="157"/>
      <c r="BD594" s="157"/>
      <c r="BE594" s="173" t="s">
        <v>2285</v>
      </c>
      <c r="BF594" s="173" t="s">
        <v>2277</v>
      </c>
      <c r="BG594" s="173" t="s">
        <v>2286</v>
      </c>
      <c r="BH594" s="173" t="s">
        <v>2198</v>
      </c>
      <c r="BI594" s="173" t="s">
        <v>210</v>
      </c>
      <c r="BJ594" s="157"/>
      <c r="BK594" s="157"/>
      <c r="BL594" s="157"/>
      <c r="BM594" s="157"/>
      <c r="BN594" s="157"/>
      <c r="BO594" s="157"/>
      <c r="BP594" s="157"/>
      <c r="BQ594" s="157"/>
      <c r="BR594" s="157"/>
      <c r="BS594" s="157"/>
      <c r="BT594" s="157"/>
      <c r="BU594" s="157"/>
      <c r="BV594" s="157"/>
      <c r="BW594" s="157"/>
      <c r="BX594" s="157"/>
      <c r="BY594" s="157"/>
      <c r="BZ594" s="157"/>
      <c r="CA594" s="157"/>
      <c r="CB594" s="157"/>
      <c r="CC594" s="157"/>
      <c r="CD594" s="157"/>
      <c r="CE594" s="157"/>
      <c r="CF594" s="157"/>
      <c r="CG594" s="157"/>
      <c r="CH594" s="157"/>
      <c r="CI594" s="157"/>
      <c r="CJ594" s="157"/>
      <c r="CK594" s="157"/>
      <c r="CL594" s="157"/>
      <c r="CM594" s="157"/>
      <c r="CN594" s="157"/>
      <c r="CO594" s="157"/>
      <c r="CP594" s="157"/>
      <c r="CQ594" s="157"/>
      <c r="CR594" s="157"/>
      <c r="CS594" s="157"/>
      <c r="CT594" s="157"/>
      <c r="CU594" s="157"/>
      <c r="CV594" s="157"/>
      <c r="CW594" s="157"/>
      <c r="CX594" s="157"/>
      <c r="CY594" s="157"/>
      <c r="CZ594" s="157"/>
      <c r="DA594" s="157"/>
      <c r="DB594" s="157"/>
      <c r="DC594" s="157"/>
      <c r="DD594" s="157"/>
      <c r="DE594" s="157"/>
      <c r="DF594" s="157"/>
      <c r="DG594" s="157"/>
      <c r="DH594" s="157"/>
    </row>
    <row r="595" spans="1:112" x14ac:dyDescent="0.25">
      <c r="A595" s="157"/>
      <c r="B595" s="157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  <c r="AA595" s="157"/>
      <c r="AB595" s="157"/>
      <c r="AC595" s="157"/>
      <c r="AD595" s="157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/>
      <c r="AR595" s="157"/>
      <c r="AS595" s="157"/>
      <c r="AT595" s="157"/>
      <c r="AU595" s="157"/>
      <c r="AV595" s="157"/>
      <c r="AW595" s="157"/>
      <c r="AX595" s="157"/>
      <c r="AY595" s="157"/>
      <c r="AZ595" s="157"/>
      <c r="BA595" s="157"/>
      <c r="BB595" s="157"/>
      <c r="BC595" s="157"/>
      <c r="BD595" s="157"/>
      <c r="BE595" s="173" t="s">
        <v>2287</v>
      </c>
      <c r="BF595" s="173" t="s">
        <v>2277</v>
      </c>
      <c r="BG595" s="173" t="s">
        <v>2288</v>
      </c>
      <c r="BH595" s="173" t="s">
        <v>2198</v>
      </c>
      <c r="BI595" s="173" t="s">
        <v>210</v>
      </c>
      <c r="BJ595" s="157"/>
      <c r="BK595" s="157"/>
      <c r="BL595" s="157"/>
      <c r="BM595" s="157"/>
      <c r="BN595" s="157"/>
      <c r="BO595" s="157"/>
      <c r="BP595" s="157"/>
      <c r="BQ595" s="157"/>
      <c r="BR595" s="157"/>
      <c r="BS595" s="157"/>
      <c r="BT595" s="157"/>
      <c r="BU595" s="157"/>
      <c r="BV595" s="157"/>
      <c r="BW595" s="157"/>
      <c r="BX595" s="157"/>
      <c r="BY595" s="157"/>
      <c r="BZ595" s="157"/>
      <c r="CA595" s="157"/>
      <c r="CB595" s="157"/>
      <c r="CC595" s="157"/>
      <c r="CD595" s="157"/>
      <c r="CE595" s="157"/>
      <c r="CF595" s="157"/>
      <c r="CG595" s="157"/>
      <c r="CH595" s="157"/>
      <c r="CI595" s="157"/>
      <c r="CJ595" s="157"/>
      <c r="CK595" s="157"/>
      <c r="CL595" s="157"/>
      <c r="CM595" s="157"/>
      <c r="CN595" s="157"/>
      <c r="CO595" s="157"/>
      <c r="CP595" s="157"/>
      <c r="CQ595" s="157"/>
      <c r="CR595" s="157"/>
      <c r="CS595" s="157"/>
      <c r="CT595" s="157"/>
      <c r="CU595" s="157"/>
      <c r="CV595" s="157"/>
      <c r="CW595" s="157"/>
      <c r="CX595" s="157"/>
      <c r="CY595" s="157"/>
      <c r="CZ595" s="157"/>
      <c r="DA595" s="157"/>
      <c r="DB595" s="157"/>
      <c r="DC595" s="157"/>
      <c r="DD595" s="157"/>
      <c r="DE595" s="157"/>
      <c r="DF595" s="157"/>
      <c r="DG595" s="157"/>
      <c r="DH595" s="157"/>
    </row>
    <row r="596" spans="1:112" x14ac:dyDescent="0.25">
      <c r="A596" s="157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  <c r="AA596" s="157"/>
      <c r="AB596" s="157"/>
      <c r="AC596" s="157"/>
      <c r="AD596" s="157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/>
      <c r="AT596" s="157"/>
      <c r="AU596" s="157"/>
      <c r="AV596" s="157"/>
      <c r="AW596" s="157"/>
      <c r="AX596" s="157"/>
      <c r="AY596" s="157"/>
      <c r="AZ596" s="157"/>
      <c r="BA596" s="157"/>
      <c r="BB596" s="157"/>
      <c r="BC596" s="157"/>
      <c r="BD596" s="157"/>
      <c r="BE596" s="173" t="s">
        <v>2289</v>
      </c>
      <c r="BF596" s="173" t="s">
        <v>2277</v>
      </c>
      <c r="BG596" s="173" t="s">
        <v>2290</v>
      </c>
      <c r="BH596" s="173" t="s">
        <v>2198</v>
      </c>
      <c r="BI596" s="173" t="s">
        <v>210</v>
      </c>
      <c r="BJ596" s="157"/>
      <c r="BK596" s="157"/>
      <c r="BL596" s="157"/>
      <c r="BM596" s="157"/>
      <c r="BN596" s="157"/>
      <c r="BO596" s="157"/>
      <c r="BP596" s="157"/>
      <c r="BQ596" s="157"/>
      <c r="BR596" s="157"/>
      <c r="BS596" s="157"/>
      <c r="BT596" s="157"/>
      <c r="BU596" s="157"/>
      <c r="BV596" s="157"/>
      <c r="BW596" s="157"/>
      <c r="BX596" s="157"/>
      <c r="BY596" s="157"/>
      <c r="BZ596" s="157"/>
      <c r="CA596" s="157"/>
      <c r="CB596" s="157"/>
      <c r="CC596" s="157"/>
      <c r="CD596" s="157"/>
      <c r="CE596" s="157"/>
      <c r="CF596" s="157"/>
      <c r="CG596" s="157"/>
      <c r="CH596" s="157"/>
      <c r="CI596" s="157"/>
      <c r="CJ596" s="157"/>
      <c r="CK596" s="157"/>
      <c r="CL596" s="157"/>
      <c r="CM596" s="157"/>
      <c r="CN596" s="157"/>
      <c r="CO596" s="157"/>
      <c r="CP596" s="157"/>
      <c r="CQ596" s="157"/>
      <c r="CR596" s="157"/>
      <c r="CS596" s="157"/>
      <c r="CT596" s="157"/>
      <c r="CU596" s="157"/>
      <c r="CV596" s="157"/>
      <c r="CW596" s="157"/>
      <c r="CX596" s="157"/>
      <c r="CY596" s="157"/>
      <c r="CZ596" s="157"/>
      <c r="DA596" s="157"/>
      <c r="DB596" s="157"/>
      <c r="DC596" s="157"/>
      <c r="DD596" s="157"/>
      <c r="DE596" s="157"/>
      <c r="DF596" s="157"/>
      <c r="DG596" s="157"/>
      <c r="DH596" s="157"/>
    </row>
    <row r="597" spans="1:112" x14ac:dyDescent="0.25">
      <c r="A597" s="157"/>
      <c r="B597" s="157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  <c r="AA597" s="157"/>
      <c r="AB597" s="157"/>
      <c r="AC597" s="157"/>
      <c r="AD597" s="157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  <c r="AT597" s="157"/>
      <c r="AU597" s="157"/>
      <c r="AV597" s="157"/>
      <c r="AW597" s="157"/>
      <c r="AX597" s="157"/>
      <c r="AY597" s="157"/>
      <c r="AZ597" s="157"/>
      <c r="BA597" s="157"/>
      <c r="BB597" s="157"/>
      <c r="BC597" s="157"/>
      <c r="BD597" s="157"/>
      <c r="BE597" s="173" t="s">
        <v>2291</v>
      </c>
      <c r="BF597" s="173" t="s">
        <v>2277</v>
      </c>
      <c r="BG597" s="173" t="s">
        <v>2292</v>
      </c>
      <c r="BH597" s="173" t="s">
        <v>2201</v>
      </c>
      <c r="BI597" s="173" t="s">
        <v>210</v>
      </c>
      <c r="BJ597" s="157"/>
      <c r="BK597" s="157"/>
      <c r="BL597" s="157"/>
      <c r="BM597" s="157"/>
      <c r="BN597" s="157"/>
      <c r="BO597" s="157"/>
      <c r="BP597" s="157"/>
      <c r="BQ597" s="157"/>
      <c r="BR597" s="157"/>
      <c r="BS597" s="157"/>
      <c r="BT597" s="157"/>
      <c r="BU597" s="157"/>
      <c r="BV597" s="157"/>
      <c r="BW597" s="157"/>
      <c r="BX597" s="157"/>
      <c r="BY597" s="157"/>
      <c r="BZ597" s="157"/>
      <c r="CA597" s="157"/>
      <c r="CB597" s="157"/>
      <c r="CC597" s="157"/>
      <c r="CD597" s="157"/>
      <c r="CE597" s="157"/>
      <c r="CF597" s="157"/>
      <c r="CG597" s="157"/>
      <c r="CH597" s="157"/>
      <c r="CI597" s="157"/>
      <c r="CJ597" s="157"/>
      <c r="CK597" s="157"/>
      <c r="CL597" s="157"/>
      <c r="CM597" s="157"/>
      <c r="CN597" s="157"/>
      <c r="CO597" s="157"/>
      <c r="CP597" s="157"/>
      <c r="CQ597" s="157"/>
      <c r="CR597" s="157"/>
      <c r="CS597" s="157"/>
      <c r="CT597" s="157"/>
      <c r="CU597" s="157"/>
      <c r="CV597" s="157"/>
      <c r="CW597" s="157"/>
      <c r="CX597" s="157"/>
      <c r="CY597" s="157"/>
      <c r="CZ597" s="157"/>
      <c r="DA597" s="157"/>
      <c r="DB597" s="157"/>
      <c r="DC597" s="157"/>
      <c r="DD597" s="157"/>
      <c r="DE597" s="157"/>
      <c r="DF597" s="157"/>
      <c r="DG597" s="157"/>
      <c r="DH597" s="157"/>
    </row>
    <row r="598" spans="1:112" x14ac:dyDescent="0.25">
      <c r="A598" s="157"/>
      <c r="B598" s="157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  <c r="AA598" s="157"/>
      <c r="AB598" s="157"/>
      <c r="AC598" s="157"/>
      <c r="AD598" s="157"/>
      <c r="AE598" s="157"/>
      <c r="AF598" s="157"/>
      <c r="AG598" s="157"/>
      <c r="AH598" s="157"/>
      <c r="AI598" s="157"/>
      <c r="AJ598" s="157"/>
      <c r="AK598" s="157"/>
      <c r="AL598" s="157"/>
      <c r="AM598" s="157"/>
      <c r="AN598" s="157"/>
      <c r="AO598" s="157"/>
      <c r="AP598" s="157"/>
      <c r="AQ598" s="157"/>
      <c r="AR598" s="157"/>
      <c r="AS598" s="157"/>
      <c r="AT598" s="157"/>
      <c r="AU598" s="157"/>
      <c r="AV598" s="157"/>
      <c r="AW598" s="157"/>
      <c r="AX598" s="157"/>
      <c r="AY598" s="157"/>
      <c r="AZ598" s="157"/>
      <c r="BA598" s="157"/>
      <c r="BB598" s="157"/>
      <c r="BC598" s="157"/>
      <c r="BD598" s="157"/>
      <c r="BE598" s="173" t="s">
        <v>2293</v>
      </c>
      <c r="BF598" s="173" t="s">
        <v>2277</v>
      </c>
      <c r="BG598" s="173" t="s">
        <v>2294</v>
      </c>
      <c r="BH598" s="173" t="s">
        <v>2201</v>
      </c>
      <c r="BI598" s="173" t="s">
        <v>210</v>
      </c>
      <c r="BJ598" s="157"/>
      <c r="BK598" s="157"/>
      <c r="BL598" s="157"/>
      <c r="BM598" s="157"/>
      <c r="BN598" s="157"/>
      <c r="BO598" s="157"/>
      <c r="BP598" s="157"/>
      <c r="BQ598" s="157"/>
      <c r="BR598" s="157"/>
      <c r="BS598" s="157"/>
      <c r="BT598" s="157"/>
      <c r="BU598" s="157"/>
      <c r="BV598" s="157"/>
      <c r="BW598" s="157"/>
      <c r="BX598" s="157"/>
      <c r="BY598" s="157"/>
      <c r="BZ598" s="157"/>
      <c r="CA598" s="157"/>
      <c r="CB598" s="157"/>
      <c r="CC598" s="157"/>
      <c r="CD598" s="157"/>
      <c r="CE598" s="157"/>
      <c r="CF598" s="157"/>
      <c r="CG598" s="157"/>
      <c r="CH598" s="157"/>
      <c r="CI598" s="157"/>
      <c r="CJ598" s="157"/>
      <c r="CK598" s="157"/>
      <c r="CL598" s="157"/>
      <c r="CM598" s="157"/>
      <c r="CN598" s="157"/>
      <c r="CO598" s="157"/>
      <c r="CP598" s="157"/>
      <c r="CQ598" s="157"/>
      <c r="CR598" s="157"/>
      <c r="CS598" s="157"/>
      <c r="CT598" s="157"/>
      <c r="CU598" s="157"/>
      <c r="CV598" s="157"/>
      <c r="CW598" s="157"/>
      <c r="CX598" s="157"/>
      <c r="CY598" s="157"/>
      <c r="CZ598" s="157"/>
      <c r="DA598" s="157"/>
      <c r="DB598" s="157"/>
      <c r="DC598" s="157"/>
      <c r="DD598" s="157"/>
      <c r="DE598" s="157"/>
      <c r="DF598" s="157"/>
      <c r="DG598" s="157"/>
      <c r="DH598" s="157"/>
    </row>
    <row r="599" spans="1:112" x14ac:dyDescent="0.25">
      <c r="A599" s="157"/>
      <c r="B599" s="157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  <c r="AA599" s="157"/>
      <c r="AB599" s="157"/>
      <c r="AC599" s="157"/>
      <c r="AD599" s="157"/>
      <c r="AE599" s="157"/>
      <c r="AF599" s="157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157"/>
      <c r="AQ599" s="157"/>
      <c r="AR599" s="157"/>
      <c r="AS599" s="157"/>
      <c r="AT599" s="157"/>
      <c r="AU599" s="157"/>
      <c r="AV599" s="157"/>
      <c r="AW599" s="157"/>
      <c r="AX599" s="157"/>
      <c r="AY599" s="157"/>
      <c r="AZ599" s="157"/>
      <c r="BA599" s="157"/>
      <c r="BB599" s="157"/>
      <c r="BC599" s="157"/>
      <c r="BD599" s="157"/>
      <c r="BE599" s="173" t="s">
        <v>2295</v>
      </c>
      <c r="BF599" s="173" t="s">
        <v>2277</v>
      </c>
      <c r="BG599" s="173" t="s">
        <v>2296</v>
      </c>
      <c r="BH599" s="173" t="s">
        <v>2201</v>
      </c>
      <c r="BI599" s="173" t="s">
        <v>210</v>
      </c>
      <c r="BJ599" s="157"/>
      <c r="BK599" s="157"/>
      <c r="BL599" s="157"/>
      <c r="BM599" s="157"/>
      <c r="BN599" s="157"/>
      <c r="BO599" s="157"/>
      <c r="BP599" s="157"/>
      <c r="BQ599" s="157"/>
      <c r="BR599" s="157"/>
      <c r="BS599" s="157"/>
      <c r="BT599" s="157"/>
      <c r="BU599" s="157"/>
      <c r="BV599" s="157"/>
      <c r="BW599" s="157"/>
      <c r="BX599" s="157"/>
      <c r="BY599" s="157"/>
      <c r="BZ599" s="157"/>
      <c r="CA599" s="157"/>
      <c r="CB599" s="157"/>
      <c r="CC599" s="157"/>
      <c r="CD599" s="157"/>
      <c r="CE599" s="157"/>
      <c r="CF599" s="157"/>
      <c r="CG599" s="157"/>
      <c r="CH599" s="157"/>
      <c r="CI599" s="157"/>
      <c r="CJ599" s="157"/>
      <c r="CK599" s="157"/>
      <c r="CL599" s="157"/>
      <c r="CM599" s="157"/>
      <c r="CN599" s="157"/>
      <c r="CO599" s="157"/>
      <c r="CP599" s="157"/>
      <c r="CQ599" s="157"/>
      <c r="CR599" s="157"/>
      <c r="CS599" s="157"/>
      <c r="CT599" s="157"/>
      <c r="CU599" s="157"/>
      <c r="CV599" s="157"/>
      <c r="CW599" s="157"/>
      <c r="CX599" s="157"/>
      <c r="CY599" s="157"/>
      <c r="CZ599" s="157"/>
      <c r="DA599" s="157"/>
      <c r="DB599" s="157"/>
      <c r="DC599" s="157"/>
      <c r="DD599" s="157"/>
      <c r="DE599" s="157"/>
      <c r="DF599" s="157"/>
      <c r="DG599" s="157"/>
      <c r="DH599" s="157"/>
    </row>
    <row r="600" spans="1:112" x14ac:dyDescent="0.25">
      <c r="A600" s="157"/>
      <c r="B600" s="157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  <c r="AZ600" s="157"/>
      <c r="BA600" s="157"/>
      <c r="BB600" s="157"/>
      <c r="BC600" s="157"/>
      <c r="BD600" s="157"/>
      <c r="BE600" s="173" t="s">
        <v>2297</v>
      </c>
      <c r="BF600" s="173" t="s">
        <v>2277</v>
      </c>
      <c r="BG600" s="173" t="s">
        <v>2298</v>
      </c>
      <c r="BH600" s="173" t="s">
        <v>2204</v>
      </c>
      <c r="BI600" s="173" t="s">
        <v>210</v>
      </c>
      <c r="BJ600" s="157"/>
      <c r="BK600" s="157"/>
      <c r="BL600" s="157"/>
      <c r="BM600" s="157"/>
      <c r="BN600" s="157"/>
      <c r="BO600" s="157"/>
      <c r="BP600" s="157"/>
      <c r="BQ600" s="157"/>
      <c r="BR600" s="157"/>
      <c r="BS600" s="157"/>
      <c r="BT600" s="157"/>
      <c r="BU600" s="157"/>
      <c r="BV600" s="157"/>
      <c r="BW600" s="157"/>
      <c r="BX600" s="157"/>
      <c r="BY600" s="157"/>
      <c r="BZ600" s="157"/>
      <c r="CA600" s="157"/>
      <c r="CB600" s="157"/>
      <c r="CC600" s="157"/>
      <c r="CD600" s="157"/>
      <c r="CE600" s="157"/>
      <c r="CF600" s="157"/>
      <c r="CG600" s="157"/>
      <c r="CH600" s="157"/>
      <c r="CI600" s="157"/>
      <c r="CJ600" s="157"/>
      <c r="CK600" s="157"/>
      <c r="CL600" s="157"/>
      <c r="CM600" s="157"/>
      <c r="CN600" s="157"/>
      <c r="CO600" s="157"/>
      <c r="CP600" s="157"/>
      <c r="CQ600" s="157"/>
      <c r="CR600" s="157"/>
      <c r="CS600" s="157"/>
      <c r="CT600" s="157"/>
      <c r="CU600" s="157"/>
      <c r="CV600" s="157"/>
      <c r="CW600" s="157"/>
      <c r="CX600" s="157"/>
      <c r="CY600" s="157"/>
      <c r="CZ600" s="157"/>
      <c r="DA600" s="157"/>
      <c r="DB600" s="157"/>
      <c r="DC600" s="157"/>
      <c r="DD600" s="157"/>
      <c r="DE600" s="157"/>
      <c r="DF600" s="157"/>
      <c r="DG600" s="157"/>
      <c r="DH600" s="157"/>
    </row>
    <row r="601" spans="1:112" x14ac:dyDescent="0.25">
      <c r="A601" s="157"/>
      <c r="B601" s="157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  <c r="AZ601" s="157"/>
      <c r="BA601" s="157"/>
      <c r="BB601" s="157"/>
      <c r="BC601" s="157"/>
      <c r="BD601" s="157"/>
      <c r="BE601" s="173" t="s">
        <v>2299</v>
      </c>
      <c r="BF601" s="173" t="s">
        <v>2277</v>
      </c>
      <c r="BG601" s="173" t="s">
        <v>2300</v>
      </c>
      <c r="BH601" s="173" t="s">
        <v>2204</v>
      </c>
      <c r="BI601" s="173" t="s">
        <v>210</v>
      </c>
      <c r="BJ601" s="157"/>
      <c r="BK601" s="157"/>
      <c r="BL601" s="157"/>
      <c r="BM601" s="157"/>
      <c r="BN601" s="157"/>
      <c r="BO601" s="157"/>
      <c r="BP601" s="157"/>
      <c r="BQ601" s="157"/>
      <c r="BR601" s="157"/>
      <c r="BS601" s="157"/>
      <c r="BT601" s="157"/>
      <c r="BU601" s="157"/>
      <c r="BV601" s="157"/>
      <c r="BW601" s="157"/>
      <c r="BX601" s="157"/>
      <c r="BY601" s="157"/>
      <c r="BZ601" s="157"/>
      <c r="CA601" s="157"/>
      <c r="CB601" s="157"/>
      <c r="CC601" s="157"/>
      <c r="CD601" s="157"/>
      <c r="CE601" s="157"/>
      <c r="CF601" s="157"/>
      <c r="CG601" s="157"/>
      <c r="CH601" s="157"/>
      <c r="CI601" s="157"/>
      <c r="CJ601" s="157"/>
      <c r="CK601" s="157"/>
      <c r="CL601" s="157"/>
      <c r="CM601" s="157"/>
      <c r="CN601" s="157"/>
      <c r="CO601" s="157"/>
      <c r="CP601" s="157"/>
      <c r="CQ601" s="157"/>
      <c r="CR601" s="157"/>
      <c r="CS601" s="157"/>
      <c r="CT601" s="157"/>
      <c r="CU601" s="157"/>
      <c r="CV601" s="157"/>
      <c r="CW601" s="157"/>
      <c r="CX601" s="157"/>
      <c r="CY601" s="157"/>
      <c r="CZ601" s="157"/>
      <c r="DA601" s="157"/>
      <c r="DB601" s="157"/>
      <c r="DC601" s="157"/>
      <c r="DD601" s="157"/>
      <c r="DE601" s="157"/>
      <c r="DF601" s="157"/>
      <c r="DG601" s="157"/>
      <c r="DH601" s="157"/>
    </row>
    <row r="602" spans="1:112" x14ac:dyDescent="0.25">
      <c r="A602" s="157"/>
      <c r="B602" s="157"/>
      <c r="C602" s="157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73" t="s">
        <v>2301</v>
      </c>
      <c r="BF602" s="173" t="s">
        <v>2277</v>
      </c>
      <c r="BG602" s="173" t="s">
        <v>2302</v>
      </c>
      <c r="BH602" s="173" t="s">
        <v>2204</v>
      </c>
      <c r="BI602" s="173" t="s">
        <v>210</v>
      </c>
      <c r="BJ602" s="157"/>
      <c r="BK602" s="157"/>
      <c r="BL602" s="157"/>
      <c r="BM602" s="157"/>
      <c r="BN602" s="157"/>
      <c r="BO602" s="157"/>
      <c r="BP602" s="157"/>
      <c r="BQ602" s="157"/>
      <c r="BR602" s="157"/>
      <c r="BS602" s="157"/>
      <c r="BT602" s="157"/>
      <c r="BU602" s="157"/>
      <c r="BV602" s="157"/>
      <c r="BW602" s="157"/>
      <c r="BX602" s="157"/>
      <c r="BY602" s="157"/>
      <c r="BZ602" s="157"/>
      <c r="CA602" s="157"/>
      <c r="CB602" s="157"/>
      <c r="CC602" s="157"/>
      <c r="CD602" s="157"/>
      <c r="CE602" s="157"/>
      <c r="CF602" s="157"/>
      <c r="CG602" s="157"/>
      <c r="CH602" s="157"/>
      <c r="CI602" s="157"/>
      <c r="CJ602" s="157"/>
      <c r="CK602" s="157"/>
      <c r="CL602" s="157"/>
      <c r="CM602" s="157"/>
      <c r="CN602" s="157"/>
      <c r="CO602" s="157"/>
      <c r="CP602" s="157"/>
      <c r="CQ602" s="157"/>
      <c r="CR602" s="157"/>
      <c r="CS602" s="157"/>
      <c r="CT602" s="157"/>
      <c r="CU602" s="157"/>
      <c r="CV602" s="157"/>
      <c r="CW602" s="157"/>
      <c r="CX602" s="157"/>
      <c r="CY602" s="157"/>
      <c r="CZ602" s="157"/>
      <c r="DA602" s="157"/>
      <c r="DB602" s="157"/>
      <c r="DC602" s="157"/>
      <c r="DD602" s="157"/>
      <c r="DE602" s="157"/>
      <c r="DF602" s="157"/>
      <c r="DG602" s="157"/>
      <c r="DH602" s="157"/>
    </row>
    <row r="603" spans="1:112" x14ac:dyDescent="0.25">
      <c r="A603" s="157"/>
      <c r="B603" s="157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  <c r="AZ603" s="157"/>
      <c r="BA603" s="157"/>
      <c r="BB603" s="157"/>
      <c r="BC603" s="157"/>
      <c r="BD603" s="157"/>
      <c r="BE603" s="173" t="s">
        <v>2303</v>
      </c>
      <c r="BF603" s="173" t="s">
        <v>2277</v>
      </c>
      <c r="BG603" s="173" t="s">
        <v>2304</v>
      </c>
      <c r="BH603" s="173" t="s">
        <v>2305</v>
      </c>
      <c r="BI603" s="173" t="s">
        <v>210</v>
      </c>
      <c r="BJ603" s="157"/>
      <c r="BK603" s="157"/>
      <c r="BL603" s="157"/>
      <c r="BM603" s="157"/>
      <c r="BN603" s="157"/>
      <c r="BO603" s="157"/>
      <c r="BP603" s="157"/>
      <c r="BQ603" s="157"/>
      <c r="BR603" s="157"/>
      <c r="BS603" s="157"/>
      <c r="BT603" s="157"/>
      <c r="BU603" s="157"/>
      <c r="BV603" s="157"/>
      <c r="BW603" s="157"/>
      <c r="BX603" s="157"/>
      <c r="BY603" s="157"/>
      <c r="BZ603" s="157"/>
      <c r="CA603" s="157"/>
      <c r="CB603" s="157"/>
      <c r="CC603" s="157"/>
      <c r="CD603" s="157"/>
      <c r="CE603" s="157"/>
      <c r="CF603" s="157"/>
      <c r="CG603" s="157"/>
      <c r="CH603" s="157"/>
      <c r="CI603" s="157"/>
      <c r="CJ603" s="157"/>
      <c r="CK603" s="157"/>
      <c r="CL603" s="157"/>
      <c r="CM603" s="157"/>
      <c r="CN603" s="157"/>
      <c r="CO603" s="157"/>
      <c r="CP603" s="157"/>
      <c r="CQ603" s="157"/>
      <c r="CR603" s="157"/>
      <c r="CS603" s="157"/>
      <c r="CT603" s="157"/>
      <c r="CU603" s="157"/>
      <c r="CV603" s="157"/>
      <c r="CW603" s="157"/>
      <c r="CX603" s="157"/>
      <c r="CY603" s="157"/>
      <c r="CZ603" s="157"/>
      <c r="DA603" s="157"/>
      <c r="DB603" s="157"/>
      <c r="DC603" s="157"/>
      <c r="DD603" s="157"/>
      <c r="DE603" s="157"/>
      <c r="DF603" s="157"/>
      <c r="DG603" s="157"/>
      <c r="DH603" s="157"/>
    </row>
    <row r="604" spans="1:112" x14ac:dyDescent="0.25">
      <c r="A604" s="157"/>
      <c r="B604" s="157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73" t="s">
        <v>2306</v>
      </c>
      <c r="BF604" s="173" t="s">
        <v>2277</v>
      </c>
      <c r="BG604" s="173" t="s">
        <v>2307</v>
      </c>
      <c r="BH604" s="173" t="s">
        <v>2308</v>
      </c>
      <c r="BI604" s="173" t="s">
        <v>210</v>
      </c>
      <c r="BJ604" s="157"/>
      <c r="BK604" s="157"/>
      <c r="BL604" s="157"/>
      <c r="BM604" s="157"/>
      <c r="BN604" s="157"/>
      <c r="BO604" s="157"/>
      <c r="BP604" s="157"/>
      <c r="BQ604" s="157"/>
      <c r="BR604" s="157"/>
      <c r="BS604" s="157"/>
      <c r="BT604" s="157"/>
      <c r="BU604" s="157"/>
      <c r="BV604" s="157"/>
      <c r="BW604" s="157"/>
      <c r="BX604" s="157"/>
      <c r="BY604" s="157"/>
      <c r="BZ604" s="157"/>
      <c r="CA604" s="157"/>
      <c r="CB604" s="157"/>
      <c r="CC604" s="157"/>
      <c r="CD604" s="157"/>
      <c r="CE604" s="157"/>
      <c r="CF604" s="157"/>
      <c r="CG604" s="157"/>
      <c r="CH604" s="157"/>
      <c r="CI604" s="157"/>
      <c r="CJ604" s="157"/>
      <c r="CK604" s="157"/>
      <c r="CL604" s="157"/>
      <c r="CM604" s="157"/>
      <c r="CN604" s="157"/>
      <c r="CO604" s="157"/>
      <c r="CP604" s="157"/>
      <c r="CQ604" s="157"/>
      <c r="CR604" s="157"/>
      <c r="CS604" s="157"/>
      <c r="CT604" s="157"/>
      <c r="CU604" s="157"/>
      <c r="CV604" s="157"/>
      <c r="CW604" s="157"/>
      <c r="CX604" s="157"/>
      <c r="CY604" s="157"/>
      <c r="CZ604" s="157"/>
      <c r="DA604" s="157"/>
      <c r="DB604" s="157"/>
      <c r="DC604" s="157"/>
      <c r="DD604" s="157"/>
      <c r="DE604" s="157"/>
      <c r="DF604" s="157"/>
      <c r="DG604" s="157"/>
      <c r="DH604" s="157"/>
    </row>
    <row r="605" spans="1:112" x14ac:dyDescent="0.25">
      <c r="A605" s="157"/>
      <c r="B605" s="157"/>
      <c r="C605" s="157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73" t="s">
        <v>2309</v>
      </c>
      <c r="BF605" s="173" t="s">
        <v>2277</v>
      </c>
      <c r="BG605" s="173" t="s">
        <v>2310</v>
      </c>
      <c r="BH605" s="173" t="s">
        <v>2308</v>
      </c>
      <c r="BI605" s="173" t="s">
        <v>210</v>
      </c>
      <c r="BJ605" s="157"/>
      <c r="BK605" s="157"/>
      <c r="BL605" s="157"/>
      <c r="BM605" s="157"/>
      <c r="BN605" s="157"/>
      <c r="BO605" s="157"/>
      <c r="BP605" s="157"/>
      <c r="BQ605" s="157"/>
      <c r="BR605" s="157"/>
      <c r="BS605" s="157"/>
      <c r="BT605" s="157"/>
      <c r="BU605" s="157"/>
      <c r="BV605" s="157"/>
      <c r="BW605" s="157"/>
      <c r="BX605" s="157"/>
      <c r="BY605" s="157"/>
      <c r="BZ605" s="157"/>
      <c r="CA605" s="157"/>
      <c r="CB605" s="157"/>
      <c r="CC605" s="157"/>
      <c r="CD605" s="157"/>
      <c r="CE605" s="157"/>
      <c r="CF605" s="157"/>
      <c r="CG605" s="157"/>
      <c r="CH605" s="157"/>
      <c r="CI605" s="157"/>
      <c r="CJ605" s="157"/>
      <c r="CK605" s="157"/>
      <c r="CL605" s="157"/>
      <c r="CM605" s="157"/>
      <c r="CN605" s="157"/>
      <c r="CO605" s="157"/>
      <c r="CP605" s="157"/>
      <c r="CQ605" s="157"/>
      <c r="CR605" s="157"/>
      <c r="CS605" s="157"/>
      <c r="CT605" s="157"/>
      <c r="CU605" s="157"/>
      <c r="CV605" s="157"/>
      <c r="CW605" s="157"/>
      <c r="CX605" s="157"/>
      <c r="CY605" s="157"/>
      <c r="CZ605" s="157"/>
      <c r="DA605" s="157"/>
      <c r="DB605" s="157"/>
      <c r="DC605" s="157"/>
      <c r="DD605" s="157"/>
      <c r="DE605" s="157"/>
      <c r="DF605" s="157"/>
      <c r="DG605" s="157"/>
      <c r="DH605" s="157"/>
    </row>
    <row r="606" spans="1:112" ht="25.5" x14ac:dyDescent="0.25">
      <c r="A606" s="157"/>
      <c r="B606" s="157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73" t="s">
        <v>2311</v>
      </c>
      <c r="BF606" s="173" t="s">
        <v>2277</v>
      </c>
      <c r="BG606" s="173" t="s">
        <v>2312</v>
      </c>
      <c r="BH606" s="173" t="s">
        <v>2313</v>
      </c>
      <c r="BI606" s="173" t="s">
        <v>210</v>
      </c>
      <c r="BJ606" s="157"/>
      <c r="BK606" s="157"/>
      <c r="BL606" s="157"/>
      <c r="BM606" s="157"/>
      <c r="BN606" s="157"/>
      <c r="BO606" s="157"/>
      <c r="BP606" s="157"/>
      <c r="BQ606" s="157"/>
      <c r="BR606" s="157"/>
      <c r="BS606" s="157"/>
      <c r="BT606" s="157"/>
      <c r="BU606" s="157"/>
      <c r="BV606" s="157"/>
      <c r="BW606" s="157"/>
      <c r="BX606" s="157"/>
      <c r="BY606" s="157"/>
      <c r="BZ606" s="157"/>
      <c r="CA606" s="157"/>
      <c r="CB606" s="157"/>
      <c r="CC606" s="157"/>
      <c r="CD606" s="157"/>
      <c r="CE606" s="157"/>
      <c r="CF606" s="157"/>
      <c r="CG606" s="157"/>
      <c r="CH606" s="157"/>
      <c r="CI606" s="157"/>
      <c r="CJ606" s="157"/>
      <c r="CK606" s="157"/>
      <c r="CL606" s="157"/>
      <c r="CM606" s="157"/>
      <c r="CN606" s="157"/>
      <c r="CO606" s="157"/>
      <c r="CP606" s="157"/>
      <c r="CQ606" s="157"/>
      <c r="CR606" s="157"/>
      <c r="CS606" s="157"/>
      <c r="CT606" s="157"/>
      <c r="CU606" s="157"/>
      <c r="CV606" s="157"/>
      <c r="CW606" s="157"/>
      <c r="CX606" s="157"/>
      <c r="CY606" s="157"/>
      <c r="CZ606" s="157"/>
      <c r="DA606" s="157"/>
      <c r="DB606" s="157"/>
      <c r="DC606" s="157"/>
      <c r="DD606" s="157"/>
      <c r="DE606" s="157"/>
      <c r="DF606" s="157"/>
      <c r="DG606" s="157"/>
      <c r="DH606" s="157"/>
    </row>
    <row r="607" spans="1:112" ht="25.5" x14ac:dyDescent="0.25">
      <c r="A607" s="157"/>
      <c r="B607" s="157"/>
      <c r="C607" s="157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73" t="s">
        <v>2314</v>
      </c>
      <c r="BF607" s="173" t="s">
        <v>2277</v>
      </c>
      <c r="BG607" s="173" t="s">
        <v>2315</v>
      </c>
      <c r="BH607" s="173" t="s">
        <v>2316</v>
      </c>
      <c r="BI607" s="173" t="s">
        <v>210</v>
      </c>
      <c r="BJ607" s="157"/>
      <c r="BK607" s="157"/>
      <c r="BL607" s="157"/>
      <c r="BM607" s="157"/>
      <c r="BN607" s="157"/>
      <c r="BO607" s="157"/>
      <c r="BP607" s="157"/>
      <c r="BQ607" s="157"/>
      <c r="BR607" s="157"/>
      <c r="BS607" s="157"/>
      <c r="BT607" s="157"/>
      <c r="BU607" s="157"/>
      <c r="BV607" s="157"/>
      <c r="BW607" s="157"/>
      <c r="BX607" s="157"/>
      <c r="BY607" s="157"/>
      <c r="BZ607" s="157"/>
      <c r="CA607" s="157"/>
      <c r="CB607" s="157"/>
      <c r="CC607" s="157"/>
      <c r="CD607" s="157"/>
      <c r="CE607" s="157"/>
      <c r="CF607" s="157"/>
      <c r="CG607" s="157"/>
      <c r="CH607" s="157"/>
      <c r="CI607" s="157"/>
      <c r="CJ607" s="157"/>
      <c r="CK607" s="157"/>
      <c r="CL607" s="157"/>
      <c r="CM607" s="157"/>
      <c r="CN607" s="157"/>
      <c r="CO607" s="157"/>
      <c r="CP607" s="157"/>
      <c r="CQ607" s="157"/>
      <c r="CR607" s="157"/>
      <c r="CS607" s="157"/>
      <c r="CT607" s="157"/>
      <c r="CU607" s="157"/>
      <c r="CV607" s="157"/>
      <c r="CW607" s="157"/>
      <c r="CX607" s="157"/>
      <c r="CY607" s="157"/>
      <c r="CZ607" s="157"/>
      <c r="DA607" s="157"/>
      <c r="DB607" s="157"/>
      <c r="DC607" s="157"/>
      <c r="DD607" s="157"/>
      <c r="DE607" s="157"/>
      <c r="DF607" s="157"/>
      <c r="DG607" s="157"/>
      <c r="DH607" s="157"/>
    </row>
    <row r="608" spans="1:112" ht="25.5" x14ac:dyDescent="0.25">
      <c r="A608" s="157"/>
      <c r="B608" s="157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73" t="s">
        <v>2317</v>
      </c>
      <c r="BF608" s="173" t="s">
        <v>2277</v>
      </c>
      <c r="BG608" s="173" t="s">
        <v>2318</v>
      </c>
      <c r="BH608" s="173" t="s">
        <v>2319</v>
      </c>
      <c r="BI608" s="173" t="s">
        <v>210</v>
      </c>
      <c r="BJ608" s="157"/>
      <c r="BK608" s="157"/>
      <c r="BL608" s="157"/>
      <c r="BM608" s="157"/>
      <c r="BN608" s="157"/>
      <c r="BO608" s="157"/>
      <c r="BP608" s="157"/>
      <c r="BQ608" s="157"/>
      <c r="BR608" s="157"/>
      <c r="BS608" s="157"/>
      <c r="BT608" s="157"/>
      <c r="BU608" s="157"/>
      <c r="BV608" s="157"/>
      <c r="BW608" s="157"/>
      <c r="BX608" s="157"/>
      <c r="BY608" s="157"/>
      <c r="BZ608" s="157"/>
      <c r="CA608" s="157"/>
      <c r="CB608" s="157"/>
      <c r="CC608" s="157"/>
      <c r="CD608" s="157"/>
      <c r="CE608" s="157"/>
      <c r="CF608" s="157"/>
      <c r="CG608" s="157"/>
      <c r="CH608" s="157"/>
      <c r="CI608" s="157"/>
      <c r="CJ608" s="157"/>
      <c r="CK608" s="157"/>
      <c r="CL608" s="157"/>
      <c r="CM608" s="157"/>
      <c r="CN608" s="157"/>
      <c r="CO608" s="157"/>
      <c r="CP608" s="157"/>
      <c r="CQ608" s="157"/>
      <c r="CR608" s="157"/>
      <c r="CS608" s="157"/>
      <c r="CT608" s="157"/>
      <c r="CU608" s="157"/>
      <c r="CV608" s="157"/>
      <c r="CW608" s="157"/>
      <c r="CX608" s="157"/>
      <c r="CY608" s="157"/>
      <c r="CZ608" s="157"/>
      <c r="DA608" s="157"/>
      <c r="DB608" s="157"/>
      <c r="DC608" s="157"/>
      <c r="DD608" s="157"/>
      <c r="DE608" s="157"/>
      <c r="DF608" s="157"/>
      <c r="DG608" s="157"/>
      <c r="DH608" s="157"/>
    </row>
    <row r="609" spans="1:112" x14ac:dyDescent="0.25">
      <c r="A609" s="157"/>
      <c r="B609" s="157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  <c r="AA609" s="157"/>
      <c r="AB609" s="157"/>
      <c r="AC609" s="157"/>
      <c r="AD609" s="157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  <c r="AZ609" s="157"/>
      <c r="BA609" s="157"/>
      <c r="BB609" s="157"/>
      <c r="BC609" s="157"/>
      <c r="BD609" s="157"/>
      <c r="BE609" s="173" t="s">
        <v>2320</v>
      </c>
      <c r="BF609" s="173" t="s">
        <v>2277</v>
      </c>
      <c r="BG609" s="173" t="s">
        <v>2321</v>
      </c>
      <c r="BH609" s="173" t="s">
        <v>2210</v>
      </c>
      <c r="BI609" s="173" t="s">
        <v>210</v>
      </c>
      <c r="BJ609" s="157"/>
      <c r="BK609" s="157"/>
      <c r="BL609" s="157"/>
      <c r="BM609" s="157"/>
      <c r="BN609" s="157"/>
      <c r="BO609" s="157"/>
      <c r="BP609" s="157"/>
      <c r="BQ609" s="157"/>
      <c r="BR609" s="157"/>
      <c r="BS609" s="157"/>
      <c r="BT609" s="157"/>
      <c r="BU609" s="157"/>
      <c r="BV609" s="157"/>
      <c r="BW609" s="157"/>
      <c r="BX609" s="157"/>
      <c r="BY609" s="157"/>
      <c r="BZ609" s="157"/>
      <c r="CA609" s="157"/>
      <c r="CB609" s="157"/>
      <c r="CC609" s="157"/>
      <c r="CD609" s="157"/>
      <c r="CE609" s="157"/>
      <c r="CF609" s="157"/>
      <c r="CG609" s="157"/>
      <c r="CH609" s="157"/>
      <c r="CI609" s="157"/>
      <c r="CJ609" s="157"/>
      <c r="CK609" s="157"/>
      <c r="CL609" s="157"/>
      <c r="CM609" s="157"/>
      <c r="CN609" s="157"/>
      <c r="CO609" s="157"/>
      <c r="CP609" s="157"/>
      <c r="CQ609" s="157"/>
      <c r="CR609" s="157"/>
      <c r="CS609" s="157"/>
      <c r="CT609" s="157"/>
      <c r="CU609" s="157"/>
      <c r="CV609" s="157"/>
      <c r="CW609" s="157"/>
      <c r="CX609" s="157"/>
      <c r="CY609" s="157"/>
      <c r="CZ609" s="157"/>
      <c r="DA609" s="157"/>
      <c r="DB609" s="157"/>
      <c r="DC609" s="157"/>
      <c r="DD609" s="157"/>
      <c r="DE609" s="157"/>
      <c r="DF609" s="157"/>
      <c r="DG609" s="157"/>
      <c r="DH609" s="157"/>
    </row>
    <row r="610" spans="1:112" x14ac:dyDescent="0.25">
      <c r="A610" s="157"/>
      <c r="B610" s="157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  <c r="AA610" s="157"/>
      <c r="AB610" s="157"/>
      <c r="AC610" s="157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73" t="s">
        <v>2322</v>
      </c>
      <c r="BF610" s="173" t="s">
        <v>2277</v>
      </c>
      <c r="BG610" s="173" t="s">
        <v>2323</v>
      </c>
      <c r="BH610" s="173" t="s">
        <v>2210</v>
      </c>
      <c r="BI610" s="173" t="s">
        <v>210</v>
      </c>
      <c r="BJ610" s="157"/>
      <c r="BK610" s="157"/>
      <c r="BL610" s="157"/>
      <c r="BM610" s="157"/>
      <c r="BN610" s="157"/>
      <c r="BO610" s="157"/>
      <c r="BP610" s="157"/>
      <c r="BQ610" s="157"/>
      <c r="BR610" s="157"/>
      <c r="BS610" s="157"/>
      <c r="BT610" s="157"/>
      <c r="BU610" s="157"/>
      <c r="BV610" s="157"/>
      <c r="BW610" s="157"/>
      <c r="BX610" s="157"/>
      <c r="BY610" s="157"/>
      <c r="BZ610" s="157"/>
      <c r="CA610" s="157"/>
      <c r="CB610" s="157"/>
      <c r="CC610" s="157"/>
      <c r="CD610" s="157"/>
      <c r="CE610" s="157"/>
      <c r="CF610" s="157"/>
      <c r="CG610" s="157"/>
      <c r="CH610" s="157"/>
      <c r="CI610" s="157"/>
      <c r="CJ610" s="157"/>
      <c r="CK610" s="157"/>
      <c r="CL610" s="157"/>
      <c r="CM610" s="157"/>
      <c r="CN610" s="157"/>
      <c r="CO610" s="157"/>
      <c r="CP610" s="157"/>
      <c r="CQ610" s="157"/>
      <c r="CR610" s="157"/>
      <c r="CS610" s="157"/>
      <c r="CT610" s="157"/>
      <c r="CU610" s="157"/>
      <c r="CV610" s="157"/>
      <c r="CW610" s="157"/>
      <c r="CX610" s="157"/>
      <c r="CY610" s="157"/>
      <c r="CZ610" s="157"/>
      <c r="DA610" s="157"/>
      <c r="DB610" s="157"/>
      <c r="DC610" s="157"/>
      <c r="DD610" s="157"/>
      <c r="DE610" s="157"/>
      <c r="DF610" s="157"/>
      <c r="DG610" s="157"/>
      <c r="DH610" s="157"/>
    </row>
    <row r="611" spans="1:112" x14ac:dyDescent="0.25">
      <c r="A611" s="157"/>
      <c r="B611" s="157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  <c r="AA611" s="157"/>
      <c r="AB611" s="157"/>
      <c r="AC611" s="157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73" t="s">
        <v>2324</v>
      </c>
      <c r="BF611" s="173" t="s">
        <v>2277</v>
      </c>
      <c r="BG611" s="173" t="s">
        <v>2325</v>
      </c>
      <c r="BH611" s="173" t="s">
        <v>2210</v>
      </c>
      <c r="BI611" s="173" t="s">
        <v>210</v>
      </c>
      <c r="BJ611" s="157"/>
      <c r="BK611" s="157"/>
      <c r="BL611" s="157"/>
      <c r="BM611" s="157"/>
      <c r="BN611" s="157"/>
      <c r="BO611" s="157"/>
      <c r="BP611" s="157"/>
      <c r="BQ611" s="157"/>
      <c r="BR611" s="157"/>
      <c r="BS611" s="157"/>
      <c r="BT611" s="157"/>
      <c r="BU611" s="157"/>
      <c r="BV611" s="157"/>
      <c r="BW611" s="157"/>
      <c r="BX611" s="157"/>
      <c r="BY611" s="157"/>
      <c r="BZ611" s="157"/>
      <c r="CA611" s="157"/>
      <c r="CB611" s="157"/>
      <c r="CC611" s="157"/>
      <c r="CD611" s="157"/>
      <c r="CE611" s="157"/>
      <c r="CF611" s="157"/>
      <c r="CG611" s="157"/>
      <c r="CH611" s="157"/>
      <c r="CI611" s="157"/>
      <c r="CJ611" s="157"/>
      <c r="CK611" s="157"/>
      <c r="CL611" s="157"/>
      <c r="CM611" s="157"/>
      <c r="CN611" s="157"/>
      <c r="CO611" s="157"/>
      <c r="CP611" s="157"/>
      <c r="CQ611" s="157"/>
      <c r="CR611" s="157"/>
      <c r="CS611" s="157"/>
      <c r="CT611" s="157"/>
      <c r="CU611" s="157"/>
      <c r="CV611" s="157"/>
      <c r="CW611" s="157"/>
      <c r="CX611" s="157"/>
      <c r="CY611" s="157"/>
      <c r="CZ611" s="157"/>
      <c r="DA611" s="157"/>
      <c r="DB611" s="157"/>
      <c r="DC611" s="157"/>
      <c r="DD611" s="157"/>
      <c r="DE611" s="157"/>
      <c r="DF611" s="157"/>
      <c r="DG611" s="157"/>
      <c r="DH611" s="157"/>
    </row>
    <row r="612" spans="1:112" ht="25.5" x14ac:dyDescent="0.25">
      <c r="A612" s="157"/>
      <c r="B612" s="157"/>
      <c r="C612" s="157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  <c r="AA612" s="157"/>
      <c r="AB612" s="157"/>
      <c r="AC612" s="157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73" t="s">
        <v>1480</v>
      </c>
      <c r="BF612" s="173" t="s">
        <v>2277</v>
      </c>
      <c r="BG612" s="173" t="s">
        <v>2326</v>
      </c>
      <c r="BH612" s="173" t="s">
        <v>2213</v>
      </c>
      <c r="BI612" s="173" t="s">
        <v>210</v>
      </c>
      <c r="BJ612" s="157"/>
      <c r="BK612" s="157"/>
      <c r="BL612" s="157"/>
      <c r="BM612" s="157"/>
      <c r="BN612" s="157"/>
      <c r="BO612" s="157"/>
      <c r="BP612" s="157"/>
      <c r="BQ612" s="157"/>
      <c r="BR612" s="157"/>
      <c r="BS612" s="157"/>
      <c r="BT612" s="157"/>
      <c r="BU612" s="157"/>
      <c r="BV612" s="157"/>
      <c r="BW612" s="157"/>
      <c r="BX612" s="157"/>
      <c r="BY612" s="157"/>
      <c r="BZ612" s="157"/>
      <c r="CA612" s="157"/>
      <c r="CB612" s="157"/>
      <c r="CC612" s="157"/>
      <c r="CD612" s="157"/>
      <c r="CE612" s="157"/>
      <c r="CF612" s="157"/>
      <c r="CG612" s="157"/>
      <c r="CH612" s="157"/>
      <c r="CI612" s="157"/>
      <c r="CJ612" s="157"/>
      <c r="CK612" s="157"/>
      <c r="CL612" s="157"/>
      <c r="CM612" s="157"/>
      <c r="CN612" s="157"/>
      <c r="CO612" s="157"/>
      <c r="CP612" s="157"/>
      <c r="CQ612" s="157"/>
      <c r="CR612" s="157"/>
      <c r="CS612" s="157"/>
      <c r="CT612" s="157"/>
      <c r="CU612" s="157"/>
      <c r="CV612" s="157"/>
      <c r="CW612" s="157"/>
      <c r="CX612" s="157"/>
      <c r="CY612" s="157"/>
      <c r="CZ612" s="157"/>
      <c r="DA612" s="157"/>
      <c r="DB612" s="157"/>
      <c r="DC612" s="157"/>
      <c r="DD612" s="157"/>
      <c r="DE612" s="157"/>
      <c r="DF612" s="157"/>
      <c r="DG612" s="157"/>
      <c r="DH612" s="157"/>
    </row>
    <row r="613" spans="1:112" ht="25.5" x14ac:dyDescent="0.25">
      <c r="A613" s="157"/>
      <c r="B613" s="157"/>
      <c r="C613" s="157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  <c r="AA613" s="157"/>
      <c r="AB613" s="157"/>
      <c r="AC613" s="157"/>
      <c r="AD613" s="157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73" t="s">
        <v>1476</v>
      </c>
      <c r="BF613" s="173" t="s">
        <v>2277</v>
      </c>
      <c r="BG613" s="173" t="s">
        <v>2327</v>
      </c>
      <c r="BH613" s="173" t="s">
        <v>2213</v>
      </c>
      <c r="BI613" s="173" t="s">
        <v>210</v>
      </c>
      <c r="BJ613" s="157"/>
      <c r="BK613" s="157"/>
      <c r="BL613" s="157"/>
      <c r="BM613" s="157"/>
      <c r="BN613" s="157"/>
      <c r="BO613" s="157"/>
      <c r="BP613" s="157"/>
      <c r="BQ613" s="157"/>
      <c r="BR613" s="157"/>
      <c r="BS613" s="157"/>
      <c r="BT613" s="157"/>
      <c r="BU613" s="157"/>
      <c r="BV613" s="157"/>
      <c r="BW613" s="157"/>
      <c r="BX613" s="157"/>
      <c r="BY613" s="157"/>
      <c r="BZ613" s="157"/>
      <c r="CA613" s="157"/>
      <c r="CB613" s="157"/>
      <c r="CC613" s="157"/>
      <c r="CD613" s="157"/>
      <c r="CE613" s="157"/>
      <c r="CF613" s="157"/>
      <c r="CG613" s="157"/>
      <c r="CH613" s="157"/>
      <c r="CI613" s="157"/>
      <c r="CJ613" s="157"/>
      <c r="CK613" s="157"/>
      <c r="CL613" s="157"/>
      <c r="CM613" s="157"/>
      <c r="CN613" s="157"/>
      <c r="CO613" s="157"/>
      <c r="CP613" s="157"/>
      <c r="CQ613" s="157"/>
      <c r="CR613" s="157"/>
      <c r="CS613" s="157"/>
      <c r="CT613" s="157"/>
      <c r="CU613" s="157"/>
      <c r="CV613" s="157"/>
      <c r="CW613" s="157"/>
      <c r="CX613" s="157"/>
      <c r="CY613" s="157"/>
      <c r="CZ613" s="157"/>
      <c r="DA613" s="157"/>
      <c r="DB613" s="157"/>
      <c r="DC613" s="157"/>
      <c r="DD613" s="157"/>
      <c r="DE613" s="157"/>
      <c r="DF613" s="157"/>
      <c r="DG613" s="157"/>
      <c r="DH613" s="157"/>
    </row>
    <row r="614" spans="1:112" ht="25.5" x14ac:dyDescent="0.25">
      <c r="A614" s="157"/>
      <c r="B614" s="157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  <c r="AA614" s="157"/>
      <c r="AB614" s="157"/>
      <c r="AC614" s="157"/>
      <c r="AD614" s="157"/>
      <c r="AE614" s="157"/>
      <c r="AF614" s="157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157"/>
      <c r="AQ614" s="157"/>
      <c r="AR614" s="157"/>
      <c r="AS614" s="157"/>
      <c r="AT614" s="157"/>
      <c r="AU614" s="157"/>
      <c r="AV614" s="157"/>
      <c r="AW614" s="157"/>
      <c r="AX614" s="157"/>
      <c r="AY614" s="157"/>
      <c r="AZ614" s="157"/>
      <c r="BA614" s="157"/>
      <c r="BB614" s="157"/>
      <c r="BC614" s="157"/>
      <c r="BD614" s="157"/>
      <c r="BE614" s="173" t="s">
        <v>1488</v>
      </c>
      <c r="BF614" s="173" t="s">
        <v>2277</v>
      </c>
      <c r="BG614" s="173" t="s">
        <v>2328</v>
      </c>
      <c r="BH614" s="173" t="s">
        <v>2213</v>
      </c>
      <c r="BI614" s="173" t="s">
        <v>210</v>
      </c>
      <c r="BJ614" s="157"/>
      <c r="BK614" s="157"/>
      <c r="BL614" s="157"/>
      <c r="BM614" s="157"/>
      <c r="BN614" s="157"/>
      <c r="BO614" s="157"/>
      <c r="BP614" s="157"/>
      <c r="BQ614" s="157"/>
      <c r="BR614" s="157"/>
      <c r="BS614" s="157"/>
      <c r="BT614" s="157"/>
      <c r="BU614" s="157"/>
      <c r="BV614" s="157"/>
      <c r="BW614" s="157"/>
      <c r="BX614" s="157"/>
      <c r="BY614" s="157"/>
      <c r="BZ614" s="157"/>
      <c r="CA614" s="157"/>
      <c r="CB614" s="157"/>
      <c r="CC614" s="157"/>
      <c r="CD614" s="157"/>
      <c r="CE614" s="157"/>
      <c r="CF614" s="157"/>
      <c r="CG614" s="157"/>
      <c r="CH614" s="157"/>
      <c r="CI614" s="157"/>
      <c r="CJ614" s="157"/>
      <c r="CK614" s="157"/>
      <c r="CL614" s="157"/>
      <c r="CM614" s="157"/>
      <c r="CN614" s="157"/>
      <c r="CO614" s="157"/>
      <c r="CP614" s="157"/>
      <c r="CQ614" s="157"/>
      <c r="CR614" s="157"/>
      <c r="CS614" s="157"/>
      <c r="CT614" s="157"/>
      <c r="CU614" s="157"/>
      <c r="CV614" s="157"/>
      <c r="CW614" s="157"/>
      <c r="CX614" s="157"/>
      <c r="CY614" s="157"/>
      <c r="CZ614" s="157"/>
      <c r="DA614" s="157"/>
      <c r="DB614" s="157"/>
      <c r="DC614" s="157"/>
      <c r="DD614" s="157"/>
      <c r="DE614" s="157"/>
      <c r="DF614" s="157"/>
      <c r="DG614" s="157"/>
      <c r="DH614" s="157"/>
    </row>
    <row r="615" spans="1:112" ht="25.5" x14ac:dyDescent="0.25">
      <c r="A615" s="157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  <c r="AA615" s="157"/>
      <c r="AB615" s="157"/>
      <c r="AC615" s="157"/>
      <c r="AD615" s="157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  <c r="AT615" s="157"/>
      <c r="AU615" s="157"/>
      <c r="AV615" s="157"/>
      <c r="AW615" s="157"/>
      <c r="AX615" s="157"/>
      <c r="AY615" s="157"/>
      <c r="AZ615" s="157"/>
      <c r="BA615" s="157"/>
      <c r="BB615" s="157"/>
      <c r="BC615" s="157"/>
      <c r="BD615" s="157"/>
      <c r="BE615" s="173" t="s">
        <v>1484</v>
      </c>
      <c r="BF615" s="173" t="s">
        <v>2277</v>
      </c>
      <c r="BG615" s="173" t="s">
        <v>2329</v>
      </c>
      <c r="BH615" s="173" t="s">
        <v>2213</v>
      </c>
      <c r="BI615" s="173" t="s">
        <v>210</v>
      </c>
      <c r="BJ615" s="157"/>
      <c r="BK615" s="157"/>
      <c r="BL615" s="157"/>
      <c r="BM615" s="157"/>
      <c r="BN615" s="157"/>
      <c r="BO615" s="157"/>
      <c r="BP615" s="157"/>
      <c r="BQ615" s="157"/>
      <c r="BR615" s="157"/>
      <c r="BS615" s="157"/>
      <c r="BT615" s="157"/>
      <c r="BU615" s="157"/>
      <c r="BV615" s="157"/>
      <c r="BW615" s="157"/>
      <c r="BX615" s="157"/>
      <c r="BY615" s="157"/>
      <c r="BZ615" s="157"/>
      <c r="CA615" s="157"/>
      <c r="CB615" s="157"/>
      <c r="CC615" s="157"/>
      <c r="CD615" s="157"/>
      <c r="CE615" s="157"/>
      <c r="CF615" s="157"/>
      <c r="CG615" s="157"/>
      <c r="CH615" s="157"/>
      <c r="CI615" s="157"/>
      <c r="CJ615" s="157"/>
      <c r="CK615" s="157"/>
      <c r="CL615" s="157"/>
      <c r="CM615" s="157"/>
      <c r="CN615" s="157"/>
      <c r="CO615" s="157"/>
      <c r="CP615" s="157"/>
      <c r="CQ615" s="157"/>
      <c r="CR615" s="157"/>
      <c r="CS615" s="157"/>
      <c r="CT615" s="157"/>
      <c r="CU615" s="157"/>
      <c r="CV615" s="157"/>
      <c r="CW615" s="157"/>
      <c r="CX615" s="157"/>
      <c r="CY615" s="157"/>
      <c r="CZ615" s="157"/>
      <c r="DA615" s="157"/>
      <c r="DB615" s="157"/>
      <c r="DC615" s="157"/>
      <c r="DD615" s="157"/>
      <c r="DE615" s="157"/>
      <c r="DF615" s="157"/>
      <c r="DG615" s="157"/>
      <c r="DH615" s="157"/>
    </row>
    <row r="616" spans="1:112" x14ac:dyDescent="0.25">
      <c r="A616" s="157"/>
      <c r="B616" s="157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  <c r="AA616" s="157"/>
      <c r="AB616" s="157"/>
      <c r="AC616" s="157"/>
      <c r="AD616" s="157"/>
      <c r="AE616" s="157"/>
      <c r="AF616" s="157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157"/>
      <c r="AQ616" s="157"/>
      <c r="AR616" s="157"/>
      <c r="AS616" s="157"/>
      <c r="AT616" s="157"/>
      <c r="AU616" s="157"/>
      <c r="AV616" s="157"/>
      <c r="AW616" s="157"/>
      <c r="AX616" s="157"/>
      <c r="AY616" s="157"/>
      <c r="AZ616" s="157"/>
      <c r="BA616" s="157"/>
      <c r="BB616" s="157"/>
      <c r="BC616" s="157"/>
      <c r="BD616" s="157"/>
      <c r="BE616" s="173" t="s">
        <v>2330</v>
      </c>
      <c r="BF616" s="173" t="s">
        <v>2277</v>
      </c>
      <c r="BG616" s="173" t="s">
        <v>2331</v>
      </c>
      <c r="BH616" s="173" t="s">
        <v>2332</v>
      </c>
      <c r="BI616" s="173" t="s">
        <v>210</v>
      </c>
      <c r="BJ616" s="157"/>
      <c r="BK616" s="157"/>
      <c r="BL616" s="157"/>
      <c r="BM616" s="157"/>
      <c r="BN616" s="157"/>
      <c r="BO616" s="157"/>
      <c r="BP616" s="157"/>
      <c r="BQ616" s="157"/>
      <c r="BR616" s="157"/>
      <c r="BS616" s="157"/>
      <c r="BT616" s="157"/>
      <c r="BU616" s="157"/>
      <c r="BV616" s="157"/>
      <c r="BW616" s="157"/>
      <c r="BX616" s="157"/>
      <c r="BY616" s="157"/>
      <c r="BZ616" s="157"/>
      <c r="CA616" s="157"/>
      <c r="CB616" s="157"/>
      <c r="CC616" s="157"/>
      <c r="CD616" s="157"/>
      <c r="CE616" s="157"/>
      <c r="CF616" s="157"/>
      <c r="CG616" s="157"/>
      <c r="CH616" s="157"/>
      <c r="CI616" s="157"/>
      <c r="CJ616" s="157"/>
      <c r="CK616" s="157"/>
      <c r="CL616" s="157"/>
      <c r="CM616" s="157"/>
      <c r="CN616" s="157"/>
      <c r="CO616" s="157"/>
      <c r="CP616" s="157"/>
      <c r="CQ616" s="157"/>
      <c r="CR616" s="157"/>
      <c r="CS616" s="157"/>
      <c r="CT616" s="157"/>
      <c r="CU616" s="157"/>
      <c r="CV616" s="157"/>
      <c r="CW616" s="157"/>
      <c r="CX616" s="157"/>
      <c r="CY616" s="157"/>
      <c r="CZ616" s="157"/>
      <c r="DA616" s="157"/>
      <c r="DB616" s="157"/>
      <c r="DC616" s="157"/>
      <c r="DD616" s="157"/>
      <c r="DE616" s="157"/>
      <c r="DF616" s="157"/>
      <c r="DG616" s="157"/>
      <c r="DH616" s="157"/>
    </row>
    <row r="617" spans="1:112" x14ac:dyDescent="0.25">
      <c r="A617" s="157"/>
      <c r="B617" s="157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  <c r="AA617" s="157"/>
      <c r="AB617" s="157"/>
      <c r="AC617" s="157"/>
      <c r="AD617" s="157"/>
      <c r="AE617" s="157"/>
      <c r="AF617" s="157"/>
      <c r="AG617" s="157"/>
      <c r="AH617" s="157"/>
      <c r="AI617" s="157"/>
      <c r="AJ617" s="157"/>
      <c r="AK617" s="157"/>
      <c r="AL617" s="157"/>
      <c r="AM617" s="157"/>
      <c r="AN617" s="157"/>
      <c r="AO617" s="157"/>
      <c r="AP617" s="157"/>
      <c r="AQ617" s="157"/>
      <c r="AR617" s="157"/>
      <c r="AS617" s="157"/>
      <c r="AT617" s="157"/>
      <c r="AU617" s="157"/>
      <c r="AV617" s="157"/>
      <c r="AW617" s="157"/>
      <c r="AX617" s="157"/>
      <c r="AY617" s="157"/>
      <c r="AZ617" s="157"/>
      <c r="BA617" s="157"/>
      <c r="BB617" s="157"/>
      <c r="BC617" s="157"/>
      <c r="BD617" s="157"/>
      <c r="BE617" s="173" t="s">
        <v>2333</v>
      </c>
      <c r="BF617" s="173" t="s">
        <v>2277</v>
      </c>
      <c r="BG617" s="173" t="s">
        <v>2334</v>
      </c>
      <c r="BH617" s="173" t="s">
        <v>2335</v>
      </c>
      <c r="BI617" s="173" t="s">
        <v>210</v>
      </c>
      <c r="BJ617" s="157"/>
      <c r="BK617" s="157"/>
      <c r="BL617" s="157"/>
      <c r="BM617" s="157"/>
      <c r="BN617" s="157"/>
      <c r="BO617" s="157"/>
      <c r="BP617" s="157"/>
      <c r="BQ617" s="157"/>
      <c r="BR617" s="157"/>
      <c r="BS617" s="157"/>
      <c r="BT617" s="157"/>
      <c r="BU617" s="157"/>
      <c r="BV617" s="157"/>
      <c r="BW617" s="157"/>
      <c r="BX617" s="157"/>
      <c r="BY617" s="157"/>
      <c r="BZ617" s="157"/>
      <c r="CA617" s="157"/>
      <c r="CB617" s="157"/>
      <c r="CC617" s="157"/>
      <c r="CD617" s="157"/>
      <c r="CE617" s="157"/>
      <c r="CF617" s="157"/>
      <c r="CG617" s="157"/>
      <c r="CH617" s="157"/>
      <c r="CI617" s="157"/>
      <c r="CJ617" s="157"/>
      <c r="CK617" s="157"/>
      <c r="CL617" s="157"/>
      <c r="CM617" s="157"/>
      <c r="CN617" s="157"/>
      <c r="CO617" s="157"/>
      <c r="CP617" s="157"/>
      <c r="CQ617" s="157"/>
      <c r="CR617" s="157"/>
      <c r="CS617" s="157"/>
      <c r="CT617" s="157"/>
      <c r="CU617" s="157"/>
      <c r="CV617" s="157"/>
      <c r="CW617" s="157"/>
      <c r="CX617" s="157"/>
      <c r="CY617" s="157"/>
      <c r="CZ617" s="157"/>
      <c r="DA617" s="157"/>
      <c r="DB617" s="157"/>
      <c r="DC617" s="157"/>
      <c r="DD617" s="157"/>
      <c r="DE617" s="157"/>
      <c r="DF617" s="157"/>
      <c r="DG617" s="157"/>
      <c r="DH617" s="157"/>
    </row>
    <row r="618" spans="1:112" x14ac:dyDescent="0.25">
      <c r="A618" s="157"/>
      <c r="B618" s="157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  <c r="AA618" s="157"/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157"/>
      <c r="AZ618" s="157"/>
      <c r="BA618" s="157"/>
      <c r="BB618" s="157"/>
      <c r="BC618" s="157"/>
      <c r="BD618" s="157"/>
      <c r="BE618" s="173" t="s">
        <v>2336</v>
      </c>
      <c r="BF618" s="173" t="s">
        <v>2277</v>
      </c>
      <c r="BG618" s="173" t="s">
        <v>2337</v>
      </c>
      <c r="BH618" s="173" t="s">
        <v>2338</v>
      </c>
      <c r="BI618" s="173" t="s">
        <v>210</v>
      </c>
      <c r="BJ618" s="157"/>
      <c r="BK618" s="157"/>
      <c r="BL618" s="157"/>
      <c r="BM618" s="157"/>
      <c r="BN618" s="157"/>
      <c r="BO618" s="157"/>
      <c r="BP618" s="157"/>
      <c r="BQ618" s="157"/>
      <c r="BR618" s="157"/>
      <c r="BS618" s="157"/>
      <c r="BT618" s="157"/>
      <c r="BU618" s="157"/>
      <c r="BV618" s="157"/>
      <c r="BW618" s="157"/>
      <c r="BX618" s="157"/>
      <c r="BY618" s="157"/>
      <c r="BZ618" s="157"/>
      <c r="CA618" s="157"/>
      <c r="CB618" s="157"/>
      <c r="CC618" s="157"/>
      <c r="CD618" s="157"/>
      <c r="CE618" s="157"/>
      <c r="CF618" s="157"/>
      <c r="CG618" s="157"/>
      <c r="CH618" s="157"/>
      <c r="CI618" s="157"/>
      <c r="CJ618" s="157"/>
      <c r="CK618" s="157"/>
      <c r="CL618" s="157"/>
      <c r="CM618" s="157"/>
      <c r="CN618" s="157"/>
      <c r="CO618" s="157"/>
      <c r="CP618" s="157"/>
      <c r="CQ618" s="157"/>
      <c r="CR618" s="157"/>
      <c r="CS618" s="157"/>
      <c r="CT618" s="157"/>
      <c r="CU618" s="157"/>
      <c r="CV618" s="157"/>
      <c r="CW618" s="157"/>
      <c r="CX618" s="157"/>
      <c r="CY618" s="157"/>
      <c r="CZ618" s="157"/>
      <c r="DA618" s="157"/>
      <c r="DB618" s="157"/>
      <c r="DC618" s="157"/>
      <c r="DD618" s="157"/>
      <c r="DE618" s="157"/>
      <c r="DF618" s="157"/>
      <c r="DG618" s="157"/>
      <c r="DH618" s="157"/>
    </row>
    <row r="619" spans="1:112" x14ac:dyDescent="0.25">
      <c r="A619" s="157"/>
      <c r="B619" s="157"/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7"/>
      <c r="AD619" s="157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  <c r="AZ619" s="157"/>
      <c r="BA619" s="157"/>
      <c r="BB619" s="157"/>
      <c r="BC619" s="157"/>
      <c r="BD619" s="157"/>
      <c r="BE619" s="173" t="s">
        <v>2339</v>
      </c>
      <c r="BF619" s="173" t="s">
        <v>2277</v>
      </c>
      <c r="BG619" s="173" t="s">
        <v>2340</v>
      </c>
      <c r="BH619" s="173" t="s">
        <v>2218</v>
      </c>
      <c r="BI619" s="173" t="s">
        <v>210</v>
      </c>
      <c r="BJ619" s="157"/>
      <c r="BK619" s="157"/>
      <c r="BL619" s="157"/>
      <c r="BM619" s="157"/>
      <c r="BN619" s="157"/>
      <c r="BO619" s="157"/>
      <c r="BP619" s="157"/>
      <c r="BQ619" s="157"/>
      <c r="BR619" s="157"/>
      <c r="BS619" s="157"/>
      <c r="BT619" s="157"/>
      <c r="BU619" s="157"/>
      <c r="BV619" s="157"/>
      <c r="BW619" s="157"/>
      <c r="BX619" s="157"/>
      <c r="BY619" s="157"/>
      <c r="BZ619" s="157"/>
      <c r="CA619" s="157"/>
      <c r="CB619" s="157"/>
      <c r="CC619" s="157"/>
      <c r="CD619" s="157"/>
      <c r="CE619" s="157"/>
      <c r="CF619" s="157"/>
      <c r="CG619" s="157"/>
      <c r="CH619" s="157"/>
      <c r="CI619" s="157"/>
      <c r="CJ619" s="157"/>
      <c r="CK619" s="157"/>
      <c r="CL619" s="157"/>
      <c r="CM619" s="157"/>
      <c r="CN619" s="157"/>
      <c r="CO619" s="157"/>
      <c r="CP619" s="157"/>
      <c r="CQ619" s="157"/>
      <c r="CR619" s="157"/>
      <c r="CS619" s="157"/>
      <c r="CT619" s="157"/>
      <c r="CU619" s="157"/>
      <c r="CV619" s="157"/>
      <c r="CW619" s="157"/>
      <c r="CX619" s="157"/>
      <c r="CY619" s="157"/>
      <c r="CZ619" s="157"/>
      <c r="DA619" s="157"/>
      <c r="DB619" s="157"/>
      <c r="DC619" s="157"/>
      <c r="DD619" s="157"/>
      <c r="DE619" s="157"/>
      <c r="DF619" s="157"/>
      <c r="DG619" s="157"/>
      <c r="DH619" s="157"/>
    </row>
    <row r="620" spans="1:112" x14ac:dyDescent="0.25">
      <c r="A620" s="157"/>
      <c r="B620" s="157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  <c r="AZ620" s="157"/>
      <c r="BA620" s="157"/>
      <c r="BB620" s="157"/>
      <c r="BC620" s="157"/>
      <c r="BD620" s="157"/>
      <c r="BE620" s="173" t="s">
        <v>2341</v>
      </c>
      <c r="BF620" s="173" t="s">
        <v>2277</v>
      </c>
      <c r="BG620" s="173" t="s">
        <v>2342</v>
      </c>
      <c r="BH620" s="173" t="s">
        <v>2218</v>
      </c>
      <c r="BI620" s="173" t="s">
        <v>210</v>
      </c>
      <c r="BJ620" s="157"/>
      <c r="BK620" s="157"/>
      <c r="BL620" s="157"/>
      <c r="BM620" s="157"/>
      <c r="BN620" s="157"/>
      <c r="BO620" s="157"/>
      <c r="BP620" s="157"/>
      <c r="BQ620" s="157"/>
      <c r="BR620" s="157"/>
      <c r="BS620" s="157"/>
      <c r="BT620" s="157"/>
      <c r="BU620" s="157"/>
      <c r="BV620" s="157"/>
      <c r="BW620" s="157"/>
      <c r="BX620" s="157"/>
      <c r="BY620" s="157"/>
      <c r="BZ620" s="157"/>
      <c r="CA620" s="157"/>
      <c r="CB620" s="157"/>
      <c r="CC620" s="157"/>
      <c r="CD620" s="157"/>
      <c r="CE620" s="157"/>
      <c r="CF620" s="157"/>
      <c r="CG620" s="157"/>
      <c r="CH620" s="157"/>
      <c r="CI620" s="157"/>
      <c r="CJ620" s="157"/>
      <c r="CK620" s="157"/>
      <c r="CL620" s="157"/>
      <c r="CM620" s="157"/>
      <c r="CN620" s="157"/>
      <c r="CO620" s="157"/>
      <c r="CP620" s="157"/>
      <c r="CQ620" s="157"/>
      <c r="CR620" s="157"/>
      <c r="CS620" s="157"/>
      <c r="CT620" s="157"/>
      <c r="CU620" s="157"/>
      <c r="CV620" s="157"/>
      <c r="CW620" s="157"/>
      <c r="CX620" s="157"/>
      <c r="CY620" s="157"/>
      <c r="CZ620" s="157"/>
      <c r="DA620" s="157"/>
      <c r="DB620" s="157"/>
      <c r="DC620" s="157"/>
      <c r="DD620" s="157"/>
      <c r="DE620" s="157"/>
      <c r="DF620" s="157"/>
      <c r="DG620" s="157"/>
      <c r="DH620" s="157"/>
    </row>
    <row r="621" spans="1:112" x14ac:dyDescent="0.25">
      <c r="A621" s="157"/>
      <c r="B621" s="157"/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57"/>
      <c r="AB621" s="157"/>
      <c r="AC621" s="157"/>
      <c r="AD621" s="157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  <c r="AT621" s="157"/>
      <c r="AU621" s="157"/>
      <c r="AV621" s="157"/>
      <c r="AW621" s="157"/>
      <c r="AX621" s="157"/>
      <c r="AY621" s="157"/>
      <c r="AZ621" s="157"/>
      <c r="BA621" s="157"/>
      <c r="BB621" s="157"/>
      <c r="BC621" s="157"/>
      <c r="BD621" s="157"/>
      <c r="BE621" s="173" t="s">
        <v>2343</v>
      </c>
      <c r="BF621" s="173" t="s">
        <v>2277</v>
      </c>
      <c r="BG621" s="173" t="s">
        <v>2344</v>
      </c>
      <c r="BH621" s="173" t="s">
        <v>2218</v>
      </c>
      <c r="BI621" s="173" t="s">
        <v>210</v>
      </c>
      <c r="BJ621" s="157"/>
      <c r="BK621" s="157"/>
      <c r="BL621" s="157"/>
      <c r="BM621" s="157"/>
      <c r="BN621" s="157"/>
      <c r="BO621" s="157"/>
      <c r="BP621" s="157"/>
      <c r="BQ621" s="157"/>
      <c r="BR621" s="157"/>
      <c r="BS621" s="157"/>
      <c r="BT621" s="157"/>
      <c r="BU621" s="157"/>
      <c r="BV621" s="157"/>
      <c r="BW621" s="157"/>
      <c r="BX621" s="157"/>
      <c r="BY621" s="157"/>
      <c r="BZ621" s="157"/>
      <c r="CA621" s="157"/>
      <c r="CB621" s="157"/>
      <c r="CC621" s="157"/>
      <c r="CD621" s="157"/>
      <c r="CE621" s="157"/>
      <c r="CF621" s="157"/>
      <c r="CG621" s="157"/>
      <c r="CH621" s="157"/>
      <c r="CI621" s="157"/>
      <c r="CJ621" s="157"/>
      <c r="CK621" s="157"/>
      <c r="CL621" s="157"/>
      <c r="CM621" s="157"/>
      <c r="CN621" s="157"/>
      <c r="CO621" s="157"/>
      <c r="CP621" s="157"/>
      <c r="CQ621" s="157"/>
      <c r="CR621" s="157"/>
      <c r="CS621" s="157"/>
      <c r="CT621" s="157"/>
      <c r="CU621" s="157"/>
      <c r="CV621" s="157"/>
      <c r="CW621" s="157"/>
      <c r="CX621" s="157"/>
      <c r="CY621" s="157"/>
      <c r="CZ621" s="157"/>
      <c r="DA621" s="157"/>
      <c r="DB621" s="157"/>
      <c r="DC621" s="157"/>
      <c r="DD621" s="157"/>
      <c r="DE621" s="157"/>
      <c r="DF621" s="157"/>
      <c r="DG621" s="157"/>
      <c r="DH621" s="157"/>
    </row>
    <row r="622" spans="1:112" x14ac:dyDescent="0.25">
      <c r="A622" s="157"/>
      <c r="B622" s="157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57"/>
      <c r="AT622" s="157"/>
      <c r="AU622" s="157"/>
      <c r="AV622" s="157"/>
      <c r="AW622" s="157"/>
      <c r="AX622" s="157"/>
      <c r="AY622" s="157"/>
      <c r="AZ622" s="157"/>
      <c r="BA622" s="157"/>
      <c r="BB622" s="157"/>
      <c r="BC622" s="157"/>
      <c r="BD622" s="157"/>
      <c r="BE622" s="173" t="s">
        <v>2345</v>
      </c>
      <c r="BF622" s="173" t="s">
        <v>2277</v>
      </c>
      <c r="BG622" s="173" t="s">
        <v>2346</v>
      </c>
      <c r="BH622" s="173" t="s">
        <v>2347</v>
      </c>
      <c r="BI622" s="173" t="s">
        <v>210</v>
      </c>
      <c r="BJ622" s="157"/>
      <c r="BK622" s="157"/>
      <c r="BL622" s="157"/>
      <c r="BM622" s="157"/>
      <c r="BN622" s="157"/>
      <c r="BO622" s="157"/>
      <c r="BP622" s="157"/>
      <c r="BQ622" s="157"/>
      <c r="BR622" s="157"/>
      <c r="BS622" s="157"/>
      <c r="BT622" s="157"/>
      <c r="BU622" s="157"/>
      <c r="BV622" s="157"/>
      <c r="BW622" s="157"/>
      <c r="BX622" s="157"/>
      <c r="BY622" s="157"/>
      <c r="BZ622" s="157"/>
      <c r="CA622" s="157"/>
      <c r="CB622" s="157"/>
      <c r="CC622" s="157"/>
      <c r="CD622" s="157"/>
      <c r="CE622" s="157"/>
      <c r="CF622" s="157"/>
      <c r="CG622" s="157"/>
      <c r="CH622" s="157"/>
      <c r="CI622" s="157"/>
      <c r="CJ622" s="157"/>
      <c r="CK622" s="157"/>
      <c r="CL622" s="157"/>
      <c r="CM622" s="157"/>
      <c r="CN622" s="157"/>
      <c r="CO622" s="157"/>
      <c r="CP622" s="157"/>
      <c r="CQ622" s="157"/>
      <c r="CR622" s="157"/>
      <c r="CS622" s="157"/>
      <c r="CT622" s="157"/>
      <c r="CU622" s="157"/>
      <c r="CV622" s="157"/>
      <c r="CW622" s="157"/>
      <c r="CX622" s="157"/>
      <c r="CY622" s="157"/>
      <c r="CZ622" s="157"/>
      <c r="DA622" s="157"/>
      <c r="DB622" s="157"/>
      <c r="DC622" s="157"/>
      <c r="DD622" s="157"/>
      <c r="DE622" s="157"/>
      <c r="DF622" s="157"/>
      <c r="DG622" s="157"/>
      <c r="DH622" s="157"/>
    </row>
    <row r="623" spans="1:112" x14ac:dyDescent="0.25">
      <c r="A623" s="157"/>
      <c r="B623" s="157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57"/>
      <c r="AT623" s="157"/>
      <c r="AU623" s="157"/>
      <c r="AV623" s="157"/>
      <c r="AW623" s="157"/>
      <c r="AX623" s="157"/>
      <c r="AY623" s="157"/>
      <c r="AZ623" s="157"/>
      <c r="BA623" s="157"/>
      <c r="BB623" s="157"/>
      <c r="BC623" s="157"/>
      <c r="BD623" s="157"/>
      <c r="BE623" s="173" t="s">
        <v>2348</v>
      </c>
      <c r="BF623" s="173" t="s">
        <v>2277</v>
      </c>
      <c r="BG623" s="173" t="s">
        <v>2349</v>
      </c>
      <c r="BH623" s="173" t="s">
        <v>2350</v>
      </c>
      <c r="BI623" s="173" t="s">
        <v>210</v>
      </c>
      <c r="BJ623" s="157"/>
      <c r="BK623" s="157"/>
      <c r="BL623" s="157"/>
      <c r="BM623" s="157"/>
      <c r="BN623" s="157"/>
      <c r="BO623" s="157"/>
      <c r="BP623" s="157"/>
      <c r="BQ623" s="157"/>
      <c r="BR623" s="157"/>
      <c r="BS623" s="157"/>
      <c r="BT623" s="157"/>
      <c r="BU623" s="157"/>
      <c r="BV623" s="157"/>
      <c r="BW623" s="157"/>
      <c r="BX623" s="157"/>
      <c r="BY623" s="157"/>
      <c r="BZ623" s="157"/>
      <c r="CA623" s="157"/>
      <c r="CB623" s="157"/>
      <c r="CC623" s="157"/>
      <c r="CD623" s="157"/>
      <c r="CE623" s="157"/>
      <c r="CF623" s="157"/>
      <c r="CG623" s="157"/>
      <c r="CH623" s="157"/>
      <c r="CI623" s="157"/>
      <c r="CJ623" s="157"/>
      <c r="CK623" s="157"/>
      <c r="CL623" s="157"/>
      <c r="CM623" s="157"/>
      <c r="CN623" s="157"/>
      <c r="CO623" s="157"/>
      <c r="CP623" s="157"/>
      <c r="CQ623" s="157"/>
      <c r="CR623" s="157"/>
      <c r="CS623" s="157"/>
      <c r="CT623" s="157"/>
      <c r="CU623" s="157"/>
      <c r="CV623" s="157"/>
      <c r="CW623" s="157"/>
      <c r="CX623" s="157"/>
      <c r="CY623" s="157"/>
      <c r="CZ623" s="157"/>
      <c r="DA623" s="157"/>
      <c r="DB623" s="157"/>
      <c r="DC623" s="157"/>
      <c r="DD623" s="157"/>
      <c r="DE623" s="157"/>
      <c r="DF623" s="157"/>
      <c r="DG623" s="157"/>
      <c r="DH623" s="157"/>
    </row>
    <row r="624" spans="1:112" x14ac:dyDescent="0.25">
      <c r="A624" s="157"/>
      <c r="B624" s="157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157"/>
      <c r="AZ624" s="157"/>
      <c r="BA624" s="157"/>
      <c r="BB624" s="157"/>
      <c r="BC624" s="157"/>
      <c r="BD624" s="157"/>
      <c r="BE624" s="173" t="s">
        <v>2351</v>
      </c>
      <c r="BF624" s="173" t="s">
        <v>2277</v>
      </c>
      <c r="BG624" s="173" t="s">
        <v>2352</v>
      </c>
      <c r="BH624" s="173" t="s">
        <v>2353</v>
      </c>
      <c r="BI624" s="173" t="s">
        <v>210</v>
      </c>
      <c r="BJ624" s="157"/>
      <c r="BK624" s="157"/>
      <c r="BL624" s="157"/>
      <c r="BM624" s="157"/>
      <c r="BN624" s="157"/>
      <c r="BO624" s="157"/>
      <c r="BP624" s="157"/>
      <c r="BQ624" s="157"/>
      <c r="BR624" s="157"/>
      <c r="BS624" s="157"/>
      <c r="BT624" s="157"/>
      <c r="BU624" s="157"/>
      <c r="BV624" s="157"/>
      <c r="BW624" s="157"/>
      <c r="BX624" s="157"/>
      <c r="BY624" s="157"/>
      <c r="BZ624" s="157"/>
      <c r="CA624" s="157"/>
      <c r="CB624" s="157"/>
      <c r="CC624" s="157"/>
      <c r="CD624" s="157"/>
      <c r="CE624" s="157"/>
      <c r="CF624" s="157"/>
      <c r="CG624" s="157"/>
      <c r="CH624" s="157"/>
      <c r="CI624" s="157"/>
      <c r="CJ624" s="157"/>
      <c r="CK624" s="157"/>
      <c r="CL624" s="157"/>
      <c r="CM624" s="157"/>
      <c r="CN624" s="157"/>
      <c r="CO624" s="157"/>
      <c r="CP624" s="157"/>
      <c r="CQ624" s="157"/>
      <c r="CR624" s="157"/>
      <c r="CS624" s="157"/>
      <c r="CT624" s="157"/>
      <c r="CU624" s="157"/>
      <c r="CV624" s="157"/>
      <c r="CW624" s="157"/>
      <c r="CX624" s="157"/>
      <c r="CY624" s="157"/>
      <c r="CZ624" s="157"/>
      <c r="DA624" s="157"/>
      <c r="DB624" s="157"/>
      <c r="DC624" s="157"/>
      <c r="DD624" s="157"/>
      <c r="DE624" s="157"/>
      <c r="DF624" s="157"/>
      <c r="DG624" s="157"/>
      <c r="DH624" s="157"/>
    </row>
    <row r="625" spans="1:112" x14ac:dyDescent="0.25">
      <c r="A625" s="157"/>
      <c r="B625" s="157"/>
      <c r="C625" s="157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57"/>
      <c r="AT625" s="157"/>
      <c r="AU625" s="157"/>
      <c r="AV625" s="157"/>
      <c r="AW625" s="157"/>
      <c r="AX625" s="157"/>
      <c r="AY625" s="157"/>
      <c r="AZ625" s="157"/>
      <c r="BA625" s="157"/>
      <c r="BB625" s="157"/>
      <c r="BC625" s="157"/>
      <c r="BD625" s="157"/>
      <c r="BE625" s="173" t="s">
        <v>2354</v>
      </c>
      <c r="BF625" s="173" t="s">
        <v>2355</v>
      </c>
      <c r="BG625" s="173" t="s">
        <v>2356</v>
      </c>
      <c r="BH625" s="173" t="s">
        <v>2207</v>
      </c>
      <c r="BI625" s="173" t="s">
        <v>210</v>
      </c>
      <c r="BJ625" s="157"/>
      <c r="BK625" s="157"/>
      <c r="BL625" s="157"/>
      <c r="BM625" s="157"/>
      <c r="BN625" s="157"/>
      <c r="BO625" s="157"/>
      <c r="BP625" s="157"/>
      <c r="BQ625" s="157"/>
      <c r="BR625" s="157"/>
      <c r="BS625" s="157"/>
      <c r="BT625" s="157"/>
      <c r="BU625" s="157"/>
      <c r="BV625" s="157"/>
      <c r="BW625" s="157"/>
      <c r="BX625" s="157"/>
      <c r="BY625" s="157"/>
      <c r="BZ625" s="157"/>
      <c r="CA625" s="157"/>
      <c r="CB625" s="157"/>
      <c r="CC625" s="157"/>
      <c r="CD625" s="157"/>
      <c r="CE625" s="157"/>
      <c r="CF625" s="157"/>
      <c r="CG625" s="157"/>
      <c r="CH625" s="157"/>
      <c r="CI625" s="157"/>
      <c r="CJ625" s="157"/>
      <c r="CK625" s="157"/>
      <c r="CL625" s="157"/>
      <c r="CM625" s="157"/>
      <c r="CN625" s="157"/>
      <c r="CO625" s="157"/>
      <c r="CP625" s="157"/>
      <c r="CQ625" s="157"/>
      <c r="CR625" s="157"/>
      <c r="CS625" s="157"/>
      <c r="CT625" s="157"/>
      <c r="CU625" s="157"/>
      <c r="CV625" s="157"/>
      <c r="CW625" s="157"/>
      <c r="CX625" s="157"/>
      <c r="CY625" s="157"/>
      <c r="CZ625" s="157"/>
      <c r="DA625" s="157"/>
      <c r="DB625" s="157"/>
      <c r="DC625" s="157"/>
      <c r="DD625" s="157"/>
      <c r="DE625" s="157"/>
      <c r="DF625" s="157"/>
      <c r="DG625" s="157"/>
      <c r="DH625" s="157"/>
    </row>
    <row r="626" spans="1:112" x14ac:dyDescent="0.25">
      <c r="A626" s="157"/>
      <c r="B626" s="157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  <c r="AA626" s="157"/>
      <c r="AB626" s="157"/>
      <c r="AC626" s="157"/>
      <c r="AD626" s="157"/>
      <c r="AE626" s="157"/>
      <c r="AF626" s="157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157"/>
      <c r="AQ626" s="157"/>
      <c r="AR626" s="157"/>
      <c r="AS626" s="157"/>
      <c r="AT626" s="157"/>
      <c r="AU626" s="157"/>
      <c r="AV626" s="157"/>
      <c r="AW626" s="157"/>
      <c r="AX626" s="157"/>
      <c r="AY626" s="157"/>
      <c r="AZ626" s="157"/>
      <c r="BA626" s="157"/>
      <c r="BB626" s="157"/>
      <c r="BC626" s="157"/>
      <c r="BD626" s="157"/>
      <c r="BE626" s="173" t="s">
        <v>2357</v>
      </c>
      <c r="BF626" s="173" t="s">
        <v>2358</v>
      </c>
      <c r="BG626" s="173" t="s">
        <v>2359</v>
      </c>
      <c r="BH626" s="173" t="s">
        <v>2207</v>
      </c>
      <c r="BI626" s="173" t="s">
        <v>210</v>
      </c>
      <c r="BJ626" s="157"/>
      <c r="BK626" s="157"/>
      <c r="BL626" s="157"/>
      <c r="BM626" s="157"/>
      <c r="BN626" s="157"/>
      <c r="BO626" s="157"/>
      <c r="BP626" s="157"/>
      <c r="BQ626" s="157"/>
      <c r="BR626" s="157"/>
      <c r="BS626" s="157"/>
      <c r="BT626" s="157"/>
      <c r="BU626" s="157"/>
      <c r="BV626" s="157"/>
      <c r="BW626" s="157"/>
      <c r="BX626" s="157"/>
      <c r="BY626" s="157"/>
      <c r="BZ626" s="157"/>
      <c r="CA626" s="157"/>
      <c r="CB626" s="157"/>
      <c r="CC626" s="157"/>
      <c r="CD626" s="157"/>
      <c r="CE626" s="157"/>
      <c r="CF626" s="157"/>
      <c r="CG626" s="157"/>
      <c r="CH626" s="157"/>
      <c r="CI626" s="157"/>
      <c r="CJ626" s="157"/>
      <c r="CK626" s="157"/>
      <c r="CL626" s="157"/>
      <c r="CM626" s="157"/>
      <c r="CN626" s="157"/>
      <c r="CO626" s="157"/>
      <c r="CP626" s="157"/>
      <c r="CQ626" s="157"/>
      <c r="CR626" s="157"/>
      <c r="CS626" s="157"/>
      <c r="CT626" s="157"/>
      <c r="CU626" s="157"/>
      <c r="CV626" s="157"/>
      <c r="CW626" s="157"/>
      <c r="CX626" s="157"/>
      <c r="CY626" s="157"/>
      <c r="CZ626" s="157"/>
      <c r="DA626" s="157"/>
      <c r="DB626" s="157"/>
      <c r="DC626" s="157"/>
      <c r="DD626" s="157"/>
      <c r="DE626" s="157"/>
      <c r="DF626" s="157"/>
      <c r="DG626" s="157"/>
      <c r="DH626" s="157"/>
    </row>
    <row r="627" spans="1:112" x14ac:dyDescent="0.25">
      <c r="A627" s="157"/>
      <c r="B627" s="157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  <c r="AA627" s="157"/>
      <c r="AB627" s="157"/>
      <c r="AC627" s="157"/>
      <c r="AD627" s="157"/>
      <c r="AE627" s="157"/>
      <c r="AF627" s="157"/>
      <c r="AG627" s="157"/>
      <c r="AH627" s="157"/>
      <c r="AI627" s="157"/>
      <c r="AJ627" s="157"/>
      <c r="AK627" s="157"/>
      <c r="AL627" s="157"/>
      <c r="AM627" s="157"/>
      <c r="AN627" s="157"/>
      <c r="AO627" s="157"/>
      <c r="AP627" s="157"/>
      <c r="AQ627" s="157"/>
      <c r="AR627" s="157"/>
      <c r="AS627" s="157"/>
      <c r="AT627" s="157"/>
      <c r="AU627" s="157"/>
      <c r="AV627" s="157"/>
      <c r="AW627" s="157"/>
      <c r="AX627" s="157"/>
      <c r="AY627" s="157"/>
      <c r="AZ627" s="157"/>
      <c r="BA627" s="157"/>
      <c r="BB627" s="157"/>
      <c r="BC627" s="157"/>
      <c r="BD627" s="157"/>
      <c r="BE627" s="173" t="s">
        <v>2360</v>
      </c>
      <c r="BF627" s="173" t="s">
        <v>2358</v>
      </c>
      <c r="BG627" s="173" t="s">
        <v>2361</v>
      </c>
      <c r="BH627" s="173" t="s">
        <v>2258</v>
      </c>
      <c r="BI627" s="173" t="s">
        <v>210</v>
      </c>
      <c r="BJ627" s="157"/>
      <c r="BK627" s="157"/>
      <c r="BL627" s="157"/>
      <c r="BM627" s="157"/>
      <c r="BN627" s="157"/>
      <c r="BO627" s="157"/>
      <c r="BP627" s="157"/>
      <c r="BQ627" s="157"/>
      <c r="BR627" s="157"/>
      <c r="BS627" s="157"/>
      <c r="BT627" s="157"/>
      <c r="BU627" s="157"/>
      <c r="BV627" s="157"/>
      <c r="BW627" s="157"/>
      <c r="BX627" s="157"/>
      <c r="BY627" s="157"/>
      <c r="BZ627" s="157"/>
      <c r="CA627" s="157"/>
      <c r="CB627" s="157"/>
      <c r="CC627" s="157"/>
      <c r="CD627" s="157"/>
      <c r="CE627" s="157"/>
      <c r="CF627" s="157"/>
      <c r="CG627" s="157"/>
      <c r="CH627" s="157"/>
      <c r="CI627" s="157"/>
      <c r="CJ627" s="157"/>
      <c r="CK627" s="157"/>
      <c r="CL627" s="157"/>
      <c r="CM627" s="157"/>
      <c r="CN627" s="157"/>
      <c r="CO627" s="157"/>
      <c r="CP627" s="157"/>
      <c r="CQ627" s="157"/>
      <c r="CR627" s="157"/>
      <c r="CS627" s="157"/>
      <c r="CT627" s="157"/>
      <c r="CU627" s="157"/>
      <c r="CV627" s="157"/>
      <c r="CW627" s="157"/>
      <c r="CX627" s="157"/>
      <c r="CY627" s="157"/>
      <c r="CZ627" s="157"/>
      <c r="DA627" s="157"/>
      <c r="DB627" s="157"/>
      <c r="DC627" s="157"/>
      <c r="DD627" s="157"/>
      <c r="DE627" s="157"/>
      <c r="DF627" s="157"/>
      <c r="DG627" s="157"/>
      <c r="DH627" s="157"/>
    </row>
    <row r="628" spans="1:112" x14ac:dyDescent="0.25">
      <c r="A628" s="157"/>
      <c r="B628" s="157"/>
      <c r="C628" s="157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  <c r="AA628" s="157"/>
      <c r="AB628" s="157"/>
      <c r="AC628" s="157"/>
      <c r="AD628" s="157"/>
      <c r="AE628" s="157"/>
      <c r="AF628" s="157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157"/>
      <c r="AQ628" s="157"/>
      <c r="AR628" s="157"/>
      <c r="AS628" s="157"/>
      <c r="AT628" s="157"/>
      <c r="AU628" s="157"/>
      <c r="AV628" s="157"/>
      <c r="AW628" s="157"/>
      <c r="AX628" s="157"/>
      <c r="AY628" s="157"/>
      <c r="AZ628" s="157"/>
      <c r="BA628" s="157"/>
      <c r="BB628" s="157"/>
      <c r="BC628" s="157"/>
      <c r="BD628" s="157"/>
      <c r="BE628" s="173" t="s">
        <v>2362</v>
      </c>
      <c r="BF628" s="173" t="s">
        <v>2358</v>
      </c>
      <c r="BG628" s="173" t="s">
        <v>2363</v>
      </c>
      <c r="BH628" s="173" t="s">
        <v>2258</v>
      </c>
      <c r="BI628" s="173" t="s">
        <v>210</v>
      </c>
      <c r="BJ628" s="157"/>
      <c r="BK628" s="157"/>
      <c r="BL628" s="157"/>
      <c r="BM628" s="157"/>
      <c r="BN628" s="157"/>
      <c r="BO628" s="157"/>
      <c r="BP628" s="157"/>
      <c r="BQ628" s="157"/>
      <c r="BR628" s="157"/>
      <c r="BS628" s="157"/>
      <c r="BT628" s="157"/>
      <c r="BU628" s="157"/>
      <c r="BV628" s="157"/>
      <c r="BW628" s="157"/>
      <c r="BX628" s="157"/>
      <c r="BY628" s="157"/>
      <c r="BZ628" s="157"/>
      <c r="CA628" s="157"/>
      <c r="CB628" s="157"/>
      <c r="CC628" s="157"/>
      <c r="CD628" s="157"/>
      <c r="CE628" s="157"/>
      <c r="CF628" s="157"/>
      <c r="CG628" s="157"/>
      <c r="CH628" s="157"/>
      <c r="CI628" s="157"/>
      <c r="CJ628" s="157"/>
      <c r="CK628" s="157"/>
      <c r="CL628" s="157"/>
      <c r="CM628" s="157"/>
      <c r="CN628" s="157"/>
      <c r="CO628" s="157"/>
      <c r="CP628" s="157"/>
      <c r="CQ628" s="157"/>
      <c r="CR628" s="157"/>
      <c r="CS628" s="157"/>
      <c r="CT628" s="157"/>
      <c r="CU628" s="157"/>
      <c r="CV628" s="157"/>
      <c r="CW628" s="157"/>
      <c r="CX628" s="157"/>
      <c r="CY628" s="157"/>
      <c r="CZ628" s="157"/>
      <c r="DA628" s="157"/>
      <c r="DB628" s="157"/>
      <c r="DC628" s="157"/>
      <c r="DD628" s="157"/>
      <c r="DE628" s="157"/>
      <c r="DF628" s="157"/>
      <c r="DG628" s="157"/>
      <c r="DH628" s="157"/>
    </row>
    <row r="629" spans="1:112" x14ac:dyDescent="0.25">
      <c r="A629" s="157"/>
      <c r="B629" s="157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  <c r="AA629" s="157"/>
      <c r="AB629" s="157"/>
      <c r="AC629" s="157"/>
      <c r="AD629" s="157"/>
      <c r="AE629" s="157"/>
      <c r="AF629" s="157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157"/>
      <c r="AQ629" s="157"/>
      <c r="AR629" s="157"/>
      <c r="AS629" s="157"/>
      <c r="AT629" s="157"/>
      <c r="AU629" s="157"/>
      <c r="AV629" s="157"/>
      <c r="AW629" s="157"/>
      <c r="AX629" s="157"/>
      <c r="AY629" s="157"/>
      <c r="AZ629" s="157"/>
      <c r="BA629" s="157"/>
      <c r="BB629" s="157"/>
      <c r="BC629" s="157"/>
      <c r="BD629" s="157"/>
      <c r="BE629" s="173" t="s">
        <v>2364</v>
      </c>
      <c r="BF629" s="173" t="s">
        <v>2358</v>
      </c>
      <c r="BG629" s="173" t="s">
        <v>2365</v>
      </c>
      <c r="BH629" s="173" t="s">
        <v>2258</v>
      </c>
      <c r="BI629" s="173" t="s">
        <v>210</v>
      </c>
      <c r="BJ629" s="157"/>
      <c r="BK629" s="157"/>
      <c r="BL629" s="157"/>
      <c r="BM629" s="157"/>
      <c r="BN629" s="157"/>
      <c r="BO629" s="157"/>
      <c r="BP629" s="157"/>
      <c r="BQ629" s="157"/>
      <c r="BR629" s="157"/>
      <c r="BS629" s="157"/>
      <c r="BT629" s="157"/>
      <c r="BU629" s="157"/>
      <c r="BV629" s="157"/>
      <c r="BW629" s="157"/>
      <c r="BX629" s="157"/>
      <c r="BY629" s="157"/>
      <c r="BZ629" s="157"/>
      <c r="CA629" s="157"/>
      <c r="CB629" s="157"/>
      <c r="CC629" s="157"/>
      <c r="CD629" s="157"/>
      <c r="CE629" s="157"/>
      <c r="CF629" s="157"/>
      <c r="CG629" s="157"/>
      <c r="CH629" s="157"/>
      <c r="CI629" s="157"/>
      <c r="CJ629" s="157"/>
      <c r="CK629" s="157"/>
      <c r="CL629" s="157"/>
      <c r="CM629" s="157"/>
      <c r="CN629" s="157"/>
      <c r="CO629" s="157"/>
      <c r="CP629" s="157"/>
      <c r="CQ629" s="157"/>
      <c r="CR629" s="157"/>
      <c r="CS629" s="157"/>
      <c r="CT629" s="157"/>
      <c r="CU629" s="157"/>
      <c r="CV629" s="157"/>
      <c r="CW629" s="157"/>
      <c r="CX629" s="157"/>
      <c r="CY629" s="157"/>
      <c r="CZ629" s="157"/>
      <c r="DA629" s="157"/>
      <c r="DB629" s="157"/>
      <c r="DC629" s="157"/>
      <c r="DD629" s="157"/>
      <c r="DE629" s="157"/>
      <c r="DF629" s="157"/>
      <c r="DG629" s="157"/>
      <c r="DH629" s="157"/>
    </row>
    <row r="630" spans="1:112" x14ac:dyDescent="0.25">
      <c r="A630" s="157"/>
      <c r="B630" s="157"/>
      <c r="C630" s="157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  <c r="AA630" s="157"/>
      <c r="AB630" s="157"/>
      <c r="AC630" s="157"/>
      <c r="AD630" s="157"/>
      <c r="AE630" s="157"/>
      <c r="AF630" s="157"/>
      <c r="AG630" s="157"/>
      <c r="AH630" s="157"/>
      <c r="AI630" s="157"/>
      <c r="AJ630" s="157"/>
      <c r="AK630" s="157"/>
      <c r="AL630" s="157"/>
      <c r="AM630" s="157"/>
      <c r="AN630" s="157"/>
      <c r="AO630" s="157"/>
      <c r="AP630" s="157"/>
      <c r="AQ630" s="157"/>
      <c r="AR630" s="157"/>
      <c r="AS630" s="157"/>
      <c r="AT630" s="157"/>
      <c r="AU630" s="157"/>
      <c r="AV630" s="157"/>
      <c r="AW630" s="157"/>
      <c r="AX630" s="157"/>
      <c r="AY630" s="157"/>
      <c r="AZ630" s="157"/>
      <c r="BA630" s="157"/>
      <c r="BB630" s="157"/>
      <c r="BC630" s="157"/>
      <c r="BD630" s="157"/>
      <c r="BE630" s="173" t="s">
        <v>2366</v>
      </c>
      <c r="BF630" s="173" t="s">
        <v>2358</v>
      </c>
      <c r="BG630" s="173" t="s">
        <v>2367</v>
      </c>
      <c r="BH630" s="173" t="s">
        <v>2267</v>
      </c>
      <c r="BI630" s="173" t="s">
        <v>210</v>
      </c>
      <c r="BJ630" s="157"/>
      <c r="BK630" s="157"/>
      <c r="BL630" s="157"/>
      <c r="BM630" s="157"/>
      <c r="BN630" s="157"/>
      <c r="BO630" s="157"/>
      <c r="BP630" s="157"/>
      <c r="BQ630" s="157"/>
      <c r="BR630" s="157"/>
      <c r="BS630" s="157"/>
      <c r="BT630" s="157"/>
      <c r="BU630" s="157"/>
      <c r="BV630" s="157"/>
      <c r="BW630" s="157"/>
      <c r="BX630" s="157"/>
      <c r="BY630" s="157"/>
      <c r="BZ630" s="157"/>
      <c r="CA630" s="157"/>
      <c r="CB630" s="157"/>
      <c r="CC630" s="157"/>
      <c r="CD630" s="157"/>
      <c r="CE630" s="157"/>
      <c r="CF630" s="157"/>
      <c r="CG630" s="157"/>
      <c r="CH630" s="157"/>
      <c r="CI630" s="157"/>
      <c r="CJ630" s="157"/>
      <c r="CK630" s="157"/>
      <c r="CL630" s="157"/>
      <c r="CM630" s="157"/>
      <c r="CN630" s="157"/>
      <c r="CO630" s="157"/>
      <c r="CP630" s="157"/>
      <c r="CQ630" s="157"/>
      <c r="CR630" s="157"/>
      <c r="CS630" s="157"/>
      <c r="CT630" s="157"/>
      <c r="CU630" s="157"/>
      <c r="CV630" s="157"/>
      <c r="CW630" s="157"/>
      <c r="CX630" s="157"/>
      <c r="CY630" s="157"/>
      <c r="CZ630" s="157"/>
      <c r="DA630" s="157"/>
      <c r="DB630" s="157"/>
      <c r="DC630" s="157"/>
      <c r="DD630" s="157"/>
      <c r="DE630" s="157"/>
      <c r="DF630" s="157"/>
      <c r="DG630" s="157"/>
      <c r="DH630" s="157"/>
    </row>
    <row r="631" spans="1:112" x14ac:dyDescent="0.25">
      <c r="A631" s="157"/>
      <c r="B631" s="157"/>
      <c r="C631" s="157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  <c r="AA631" s="157"/>
      <c r="AB631" s="157"/>
      <c r="AC631" s="157"/>
      <c r="AD631" s="157"/>
      <c r="AE631" s="157"/>
      <c r="AF631" s="157"/>
      <c r="AG631" s="157"/>
      <c r="AH631" s="157"/>
      <c r="AI631" s="157"/>
      <c r="AJ631" s="157"/>
      <c r="AK631" s="157"/>
      <c r="AL631" s="157"/>
      <c r="AM631" s="157"/>
      <c r="AN631" s="157"/>
      <c r="AO631" s="157"/>
      <c r="AP631" s="157"/>
      <c r="AQ631" s="157"/>
      <c r="AR631" s="157"/>
      <c r="AS631" s="157"/>
      <c r="AT631" s="157"/>
      <c r="AU631" s="157"/>
      <c r="AV631" s="157"/>
      <c r="AW631" s="157"/>
      <c r="AX631" s="157"/>
      <c r="AY631" s="157"/>
      <c r="AZ631" s="157"/>
      <c r="BA631" s="157"/>
      <c r="BB631" s="157"/>
      <c r="BC631" s="157"/>
      <c r="BD631" s="157"/>
      <c r="BE631" s="173" t="s">
        <v>2368</v>
      </c>
      <c r="BF631" s="173" t="s">
        <v>2358</v>
      </c>
      <c r="BG631" s="173" t="s">
        <v>2369</v>
      </c>
      <c r="BH631" s="173" t="s">
        <v>2267</v>
      </c>
      <c r="BI631" s="173" t="s">
        <v>210</v>
      </c>
      <c r="BJ631" s="157"/>
      <c r="BK631" s="157"/>
      <c r="BL631" s="157"/>
      <c r="BM631" s="157"/>
      <c r="BN631" s="157"/>
      <c r="BO631" s="157"/>
      <c r="BP631" s="157"/>
      <c r="BQ631" s="157"/>
      <c r="BR631" s="157"/>
      <c r="BS631" s="157"/>
      <c r="BT631" s="157"/>
      <c r="BU631" s="157"/>
      <c r="BV631" s="157"/>
      <c r="BW631" s="157"/>
      <c r="BX631" s="157"/>
      <c r="BY631" s="157"/>
      <c r="BZ631" s="157"/>
      <c r="CA631" s="157"/>
      <c r="CB631" s="157"/>
      <c r="CC631" s="157"/>
      <c r="CD631" s="157"/>
      <c r="CE631" s="157"/>
      <c r="CF631" s="157"/>
      <c r="CG631" s="157"/>
      <c r="CH631" s="157"/>
      <c r="CI631" s="157"/>
      <c r="CJ631" s="157"/>
      <c r="CK631" s="157"/>
      <c r="CL631" s="157"/>
      <c r="CM631" s="157"/>
      <c r="CN631" s="157"/>
      <c r="CO631" s="157"/>
      <c r="CP631" s="157"/>
      <c r="CQ631" s="157"/>
      <c r="CR631" s="157"/>
      <c r="CS631" s="157"/>
      <c r="CT631" s="157"/>
      <c r="CU631" s="157"/>
      <c r="CV631" s="157"/>
      <c r="CW631" s="157"/>
      <c r="CX631" s="157"/>
      <c r="CY631" s="157"/>
      <c r="CZ631" s="157"/>
      <c r="DA631" s="157"/>
      <c r="DB631" s="157"/>
      <c r="DC631" s="157"/>
      <c r="DD631" s="157"/>
      <c r="DE631" s="157"/>
      <c r="DF631" s="157"/>
      <c r="DG631" s="157"/>
      <c r="DH631" s="157"/>
    </row>
    <row r="632" spans="1:112" x14ac:dyDescent="0.25">
      <c r="A632" s="157"/>
      <c r="B632" s="157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  <c r="AA632" s="157"/>
      <c r="AB632" s="157"/>
      <c r="AC632" s="157"/>
      <c r="AD632" s="157"/>
      <c r="AE632" s="157"/>
      <c r="AF632" s="157"/>
      <c r="AG632" s="157"/>
      <c r="AH632" s="157"/>
      <c r="AI632" s="157"/>
      <c r="AJ632" s="157"/>
      <c r="AK632" s="157"/>
      <c r="AL632" s="157"/>
      <c r="AM632" s="157"/>
      <c r="AN632" s="157"/>
      <c r="AO632" s="157"/>
      <c r="AP632" s="157"/>
      <c r="AQ632" s="157"/>
      <c r="AR632" s="157"/>
      <c r="AS632" s="157"/>
      <c r="AT632" s="157"/>
      <c r="AU632" s="157"/>
      <c r="AV632" s="157"/>
      <c r="AW632" s="157"/>
      <c r="AX632" s="157"/>
      <c r="AY632" s="157"/>
      <c r="AZ632" s="157"/>
      <c r="BA632" s="157"/>
      <c r="BB632" s="157"/>
      <c r="BC632" s="157"/>
      <c r="BD632" s="157"/>
      <c r="BE632" s="173" t="s">
        <v>2370</v>
      </c>
      <c r="BF632" s="173" t="s">
        <v>2358</v>
      </c>
      <c r="BG632" s="173" t="s">
        <v>2371</v>
      </c>
      <c r="BH632" s="173" t="s">
        <v>2267</v>
      </c>
      <c r="BI632" s="173" t="s">
        <v>210</v>
      </c>
      <c r="BJ632" s="157"/>
      <c r="BK632" s="157"/>
      <c r="BL632" s="157"/>
      <c r="BM632" s="157"/>
      <c r="BN632" s="157"/>
      <c r="BO632" s="157"/>
      <c r="BP632" s="157"/>
      <c r="BQ632" s="157"/>
      <c r="BR632" s="157"/>
      <c r="BS632" s="157"/>
      <c r="BT632" s="157"/>
      <c r="BU632" s="157"/>
      <c r="BV632" s="157"/>
      <c r="BW632" s="157"/>
      <c r="BX632" s="157"/>
      <c r="BY632" s="157"/>
      <c r="BZ632" s="157"/>
      <c r="CA632" s="157"/>
      <c r="CB632" s="157"/>
      <c r="CC632" s="157"/>
      <c r="CD632" s="157"/>
      <c r="CE632" s="157"/>
      <c r="CF632" s="157"/>
      <c r="CG632" s="157"/>
      <c r="CH632" s="157"/>
      <c r="CI632" s="157"/>
      <c r="CJ632" s="157"/>
      <c r="CK632" s="157"/>
      <c r="CL632" s="157"/>
      <c r="CM632" s="157"/>
      <c r="CN632" s="157"/>
      <c r="CO632" s="157"/>
      <c r="CP632" s="157"/>
      <c r="CQ632" s="157"/>
      <c r="CR632" s="157"/>
      <c r="CS632" s="157"/>
      <c r="CT632" s="157"/>
      <c r="CU632" s="157"/>
      <c r="CV632" s="157"/>
      <c r="CW632" s="157"/>
      <c r="CX632" s="157"/>
      <c r="CY632" s="157"/>
      <c r="CZ632" s="157"/>
      <c r="DA632" s="157"/>
      <c r="DB632" s="157"/>
      <c r="DC632" s="157"/>
      <c r="DD632" s="157"/>
      <c r="DE632" s="157"/>
      <c r="DF632" s="157"/>
      <c r="DG632" s="157"/>
      <c r="DH632" s="157"/>
    </row>
    <row r="633" spans="1:112" x14ac:dyDescent="0.25">
      <c r="A633" s="157"/>
      <c r="B633" s="157"/>
      <c r="C633" s="157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  <c r="AA633" s="157"/>
      <c r="AB633" s="157"/>
      <c r="AC633" s="157"/>
      <c r="AD633" s="157"/>
      <c r="AE633" s="157"/>
      <c r="AF633" s="157"/>
      <c r="AG633" s="157"/>
      <c r="AH633" s="157"/>
      <c r="AI633" s="157"/>
      <c r="AJ633" s="157"/>
      <c r="AK633" s="157"/>
      <c r="AL633" s="157"/>
      <c r="AM633" s="157"/>
      <c r="AN633" s="157"/>
      <c r="AO633" s="157"/>
      <c r="AP633" s="157"/>
      <c r="AQ633" s="157"/>
      <c r="AR633" s="157"/>
      <c r="AS633" s="157"/>
      <c r="AT633" s="157"/>
      <c r="AU633" s="157"/>
      <c r="AV633" s="157"/>
      <c r="AW633" s="157"/>
      <c r="AX633" s="157"/>
      <c r="AY633" s="157"/>
      <c r="AZ633" s="157"/>
      <c r="BA633" s="157"/>
      <c r="BB633" s="157"/>
      <c r="BC633" s="157"/>
      <c r="BD633" s="157"/>
      <c r="BE633" s="173" t="s">
        <v>2372</v>
      </c>
      <c r="BF633" s="173" t="s">
        <v>2358</v>
      </c>
      <c r="BG633" s="173" t="s">
        <v>2373</v>
      </c>
      <c r="BH633" s="173" t="s">
        <v>2258</v>
      </c>
      <c r="BI633" s="173" t="s">
        <v>210</v>
      </c>
      <c r="BJ633" s="157"/>
      <c r="BK633" s="157"/>
      <c r="BL633" s="157"/>
      <c r="BM633" s="157"/>
      <c r="BN633" s="157"/>
      <c r="BO633" s="157"/>
      <c r="BP633" s="157"/>
      <c r="BQ633" s="157"/>
      <c r="BR633" s="157"/>
      <c r="BS633" s="157"/>
      <c r="BT633" s="157"/>
      <c r="BU633" s="157"/>
      <c r="BV633" s="157"/>
      <c r="BW633" s="157"/>
      <c r="BX633" s="157"/>
      <c r="BY633" s="157"/>
      <c r="BZ633" s="157"/>
      <c r="CA633" s="157"/>
      <c r="CB633" s="157"/>
      <c r="CC633" s="157"/>
      <c r="CD633" s="157"/>
      <c r="CE633" s="157"/>
      <c r="CF633" s="157"/>
      <c r="CG633" s="157"/>
      <c r="CH633" s="157"/>
      <c r="CI633" s="157"/>
      <c r="CJ633" s="157"/>
      <c r="CK633" s="157"/>
      <c r="CL633" s="157"/>
      <c r="CM633" s="157"/>
      <c r="CN633" s="157"/>
      <c r="CO633" s="157"/>
      <c r="CP633" s="157"/>
      <c r="CQ633" s="157"/>
      <c r="CR633" s="157"/>
      <c r="CS633" s="157"/>
      <c r="CT633" s="157"/>
      <c r="CU633" s="157"/>
      <c r="CV633" s="157"/>
      <c r="CW633" s="157"/>
      <c r="CX633" s="157"/>
      <c r="CY633" s="157"/>
      <c r="CZ633" s="157"/>
      <c r="DA633" s="157"/>
      <c r="DB633" s="157"/>
      <c r="DC633" s="157"/>
      <c r="DD633" s="157"/>
      <c r="DE633" s="157"/>
      <c r="DF633" s="157"/>
      <c r="DG633" s="157"/>
      <c r="DH633" s="157"/>
    </row>
    <row r="634" spans="1:112" x14ac:dyDescent="0.25">
      <c r="A634" s="157"/>
      <c r="B634" s="157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  <c r="AA634" s="157"/>
      <c r="AB634" s="157"/>
      <c r="AC634" s="157"/>
      <c r="AD634" s="157"/>
      <c r="AE634" s="157"/>
      <c r="AF634" s="157"/>
      <c r="AG634" s="157"/>
      <c r="AH634" s="157"/>
      <c r="AI634" s="157"/>
      <c r="AJ634" s="157"/>
      <c r="AK634" s="157"/>
      <c r="AL634" s="157"/>
      <c r="AM634" s="157"/>
      <c r="AN634" s="157"/>
      <c r="AO634" s="157"/>
      <c r="AP634" s="157"/>
      <c r="AQ634" s="157"/>
      <c r="AR634" s="157"/>
      <c r="AS634" s="157"/>
      <c r="AT634" s="157"/>
      <c r="AU634" s="157"/>
      <c r="AV634" s="157"/>
      <c r="AW634" s="157"/>
      <c r="AX634" s="157"/>
      <c r="AY634" s="157"/>
      <c r="AZ634" s="157"/>
      <c r="BA634" s="157"/>
      <c r="BB634" s="157"/>
      <c r="BC634" s="157"/>
      <c r="BD634" s="157"/>
      <c r="BE634" s="173" t="s">
        <v>2374</v>
      </c>
      <c r="BF634" s="173" t="s">
        <v>2358</v>
      </c>
      <c r="BG634" s="173" t="s">
        <v>2375</v>
      </c>
      <c r="BH634" s="173" t="s">
        <v>2258</v>
      </c>
      <c r="BI634" s="173" t="s">
        <v>210</v>
      </c>
      <c r="BJ634" s="157"/>
      <c r="BK634" s="157"/>
      <c r="BL634" s="157"/>
      <c r="BM634" s="157"/>
      <c r="BN634" s="157"/>
      <c r="BO634" s="157"/>
      <c r="BP634" s="157"/>
      <c r="BQ634" s="157"/>
      <c r="BR634" s="157"/>
      <c r="BS634" s="157"/>
      <c r="BT634" s="157"/>
      <c r="BU634" s="157"/>
      <c r="BV634" s="157"/>
      <c r="BW634" s="157"/>
      <c r="BX634" s="157"/>
      <c r="BY634" s="157"/>
      <c r="BZ634" s="157"/>
      <c r="CA634" s="157"/>
      <c r="CB634" s="157"/>
      <c r="CC634" s="157"/>
      <c r="CD634" s="157"/>
      <c r="CE634" s="157"/>
      <c r="CF634" s="157"/>
      <c r="CG634" s="157"/>
      <c r="CH634" s="157"/>
      <c r="CI634" s="157"/>
      <c r="CJ634" s="157"/>
      <c r="CK634" s="157"/>
      <c r="CL634" s="157"/>
      <c r="CM634" s="157"/>
      <c r="CN634" s="157"/>
      <c r="CO634" s="157"/>
      <c r="CP634" s="157"/>
      <c r="CQ634" s="157"/>
      <c r="CR634" s="157"/>
      <c r="CS634" s="157"/>
      <c r="CT634" s="157"/>
      <c r="CU634" s="157"/>
      <c r="CV634" s="157"/>
      <c r="CW634" s="157"/>
      <c r="CX634" s="157"/>
      <c r="CY634" s="157"/>
      <c r="CZ634" s="157"/>
      <c r="DA634" s="157"/>
      <c r="DB634" s="157"/>
      <c r="DC634" s="157"/>
      <c r="DD634" s="157"/>
      <c r="DE634" s="157"/>
      <c r="DF634" s="157"/>
      <c r="DG634" s="157"/>
      <c r="DH634" s="157"/>
    </row>
    <row r="635" spans="1:112" x14ac:dyDescent="0.25">
      <c r="A635" s="157"/>
      <c r="B635" s="157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  <c r="AA635" s="157"/>
      <c r="AB635" s="157"/>
      <c r="AC635" s="157"/>
      <c r="AD635" s="157"/>
      <c r="AE635" s="157"/>
      <c r="AF635" s="157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157"/>
      <c r="AQ635" s="157"/>
      <c r="AR635" s="157"/>
      <c r="AS635" s="157"/>
      <c r="AT635" s="157"/>
      <c r="AU635" s="157"/>
      <c r="AV635" s="157"/>
      <c r="AW635" s="157"/>
      <c r="AX635" s="157"/>
      <c r="AY635" s="157"/>
      <c r="AZ635" s="157"/>
      <c r="BA635" s="157"/>
      <c r="BB635" s="157"/>
      <c r="BC635" s="157"/>
      <c r="BD635" s="157"/>
      <c r="BE635" s="173" t="s">
        <v>2376</v>
      </c>
      <c r="BF635" s="173" t="s">
        <v>2358</v>
      </c>
      <c r="BG635" s="173" t="s">
        <v>2377</v>
      </c>
      <c r="BH635" s="173" t="s">
        <v>2258</v>
      </c>
      <c r="BI635" s="173" t="s">
        <v>210</v>
      </c>
      <c r="BJ635" s="157"/>
      <c r="BK635" s="157"/>
      <c r="BL635" s="157"/>
      <c r="BM635" s="157"/>
      <c r="BN635" s="157"/>
      <c r="BO635" s="157"/>
      <c r="BP635" s="157"/>
      <c r="BQ635" s="157"/>
      <c r="BR635" s="157"/>
      <c r="BS635" s="157"/>
      <c r="BT635" s="157"/>
      <c r="BU635" s="157"/>
      <c r="BV635" s="157"/>
      <c r="BW635" s="157"/>
      <c r="BX635" s="157"/>
      <c r="BY635" s="157"/>
      <c r="BZ635" s="157"/>
      <c r="CA635" s="157"/>
      <c r="CB635" s="157"/>
      <c r="CC635" s="157"/>
      <c r="CD635" s="157"/>
      <c r="CE635" s="157"/>
      <c r="CF635" s="157"/>
      <c r="CG635" s="157"/>
      <c r="CH635" s="157"/>
      <c r="CI635" s="157"/>
      <c r="CJ635" s="157"/>
      <c r="CK635" s="157"/>
      <c r="CL635" s="157"/>
      <c r="CM635" s="157"/>
      <c r="CN635" s="157"/>
      <c r="CO635" s="157"/>
      <c r="CP635" s="157"/>
      <c r="CQ635" s="157"/>
      <c r="CR635" s="157"/>
      <c r="CS635" s="157"/>
      <c r="CT635" s="157"/>
      <c r="CU635" s="157"/>
      <c r="CV635" s="157"/>
      <c r="CW635" s="157"/>
      <c r="CX635" s="157"/>
      <c r="CY635" s="157"/>
      <c r="CZ635" s="157"/>
      <c r="DA635" s="157"/>
      <c r="DB635" s="157"/>
      <c r="DC635" s="157"/>
      <c r="DD635" s="157"/>
      <c r="DE635" s="157"/>
      <c r="DF635" s="157"/>
      <c r="DG635" s="157"/>
      <c r="DH635" s="157"/>
    </row>
    <row r="636" spans="1:112" x14ac:dyDescent="0.25">
      <c r="A636" s="157"/>
      <c r="B636" s="157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  <c r="AT636" s="157"/>
      <c r="AU636" s="157"/>
      <c r="AV636" s="157"/>
      <c r="AW636" s="157"/>
      <c r="AX636" s="157"/>
      <c r="AY636" s="157"/>
      <c r="AZ636" s="157"/>
      <c r="BA636" s="157"/>
      <c r="BB636" s="157"/>
      <c r="BC636" s="157"/>
      <c r="BD636" s="157"/>
      <c r="BE636" s="173" t="s">
        <v>2378</v>
      </c>
      <c r="BF636" s="173" t="s">
        <v>2358</v>
      </c>
      <c r="BG636" s="173" t="s">
        <v>2379</v>
      </c>
      <c r="BH636" s="173" t="s">
        <v>2267</v>
      </c>
      <c r="BI636" s="173" t="s">
        <v>210</v>
      </c>
      <c r="BJ636" s="157"/>
      <c r="BK636" s="157"/>
      <c r="BL636" s="157"/>
      <c r="BM636" s="157"/>
      <c r="BN636" s="157"/>
      <c r="BO636" s="157"/>
      <c r="BP636" s="157"/>
      <c r="BQ636" s="157"/>
      <c r="BR636" s="157"/>
      <c r="BS636" s="157"/>
      <c r="BT636" s="157"/>
      <c r="BU636" s="157"/>
      <c r="BV636" s="157"/>
      <c r="BW636" s="157"/>
      <c r="BX636" s="157"/>
      <c r="BY636" s="157"/>
      <c r="BZ636" s="157"/>
      <c r="CA636" s="157"/>
      <c r="CB636" s="157"/>
      <c r="CC636" s="157"/>
      <c r="CD636" s="157"/>
      <c r="CE636" s="157"/>
      <c r="CF636" s="157"/>
      <c r="CG636" s="157"/>
      <c r="CH636" s="157"/>
      <c r="CI636" s="157"/>
      <c r="CJ636" s="157"/>
      <c r="CK636" s="157"/>
      <c r="CL636" s="157"/>
      <c r="CM636" s="157"/>
      <c r="CN636" s="157"/>
      <c r="CO636" s="157"/>
      <c r="CP636" s="157"/>
      <c r="CQ636" s="157"/>
      <c r="CR636" s="157"/>
      <c r="CS636" s="157"/>
      <c r="CT636" s="157"/>
      <c r="CU636" s="157"/>
      <c r="CV636" s="157"/>
      <c r="CW636" s="157"/>
      <c r="CX636" s="157"/>
      <c r="CY636" s="157"/>
      <c r="CZ636" s="157"/>
      <c r="DA636" s="157"/>
      <c r="DB636" s="157"/>
      <c r="DC636" s="157"/>
      <c r="DD636" s="157"/>
      <c r="DE636" s="157"/>
      <c r="DF636" s="157"/>
      <c r="DG636" s="157"/>
      <c r="DH636" s="157"/>
    </row>
    <row r="637" spans="1:112" x14ac:dyDescent="0.25">
      <c r="A637" s="157"/>
      <c r="B637" s="157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  <c r="AA637" s="157"/>
      <c r="AB637" s="157"/>
      <c r="AC637" s="157"/>
      <c r="AD637" s="157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  <c r="AT637" s="157"/>
      <c r="AU637" s="157"/>
      <c r="AV637" s="157"/>
      <c r="AW637" s="157"/>
      <c r="AX637" s="157"/>
      <c r="AY637" s="157"/>
      <c r="AZ637" s="157"/>
      <c r="BA637" s="157"/>
      <c r="BB637" s="157"/>
      <c r="BC637" s="157"/>
      <c r="BD637" s="157"/>
      <c r="BE637" s="173" t="s">
        <v>2380</v>
      </c>
      <c r="BF637" s="173" t="s">
        <v>2358</v>
      </c>
      <c r="BG637" s="173" t="s">
        <v>2381</v>
      </c>
      <c r="BH637" s="173" t="s">
        <v>2267</v>
      </c>
      <c r="BI637" s="173" t="s">
        <v>210</v>
      </c>
      <c r="BJ637" s="157"/>
      <c r="BK637" s="157"/>
      <c r="BL637" s="157"/>
      <c r="BM637" s="157"/>
      <c r="BN637" s="157"/>
      <c r="BO637" s="157"/>
      <c r="BP637" s="157"/>
      <c r="BQ637" s="157"/>
      <c r="BR637" s="157"/>
      <c r="BS637" s="157"/>
      <c r="BT637" s="157"/>
      <c r="BU637" s="157"/>
      <c r="BV637" s="157"/>
      <c r="BW637" s="157"/>
      <c r="BX637" s="157"/>
      <c r="BY637" s="157"/>
      <c r="BZ637" s="157"/>
      <c r="CA637" s="157"/>
      <c r="CB637" s="157"/>
      <c r="CC637" s="157"/>
      <c r="CD637" s="157"/>
      <c r="CE637" s="157"/>
      <c r="CF637" s="157"/>
      <c r="CG637" s="157"/>
      <c r="CH637" s="157"/>
      <c r="CI637" s="157"/>
      <c r="CJ637" s="157"/>
      <c r="CK637" s="157"/>
      <c r="CL637" s="157"/>
      <c r="CM637" s="157"/>
      <c r="CN637" s="157"/>
      <c r="CO637" s="157"/>
      <c r="CP637" s="157"/>
      <c r="CQ637" s="157"/>
      <c r="CR637" s="157"/>
      <c r="CS637" s="157"/>
      <c r="CT637" s="157"/>
      <c r="CU637" s="157"/>
      <c r="CV637" s="157"/>
      <c r="CW637" s="157"/>
      <c r="CX637" s="157"/>
      <c r="CY637" s="157"/>
      <c r="CZ637" s="157"/>
      <c r="DA637" s="157"/>
      <c r="DB637" s="157"/>
      <c r="DC637" s="157"/>
      <c r="DD637" s="157"/>
      <c r="DE637" s="157"/>
      <c r="DF637" s="157"/>
      <c r="DG637" s="157"/>
      <c r="DH637" s="157"/>
    </row>
    <row r="638" spans="1:112" x14ac:dyDescent="0.25">
      <c r="A638" s="157"/>
      <c r="B638" s="157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73" t="s">
        <v>2382</v>
      </c>
      <c r="BF638" s="173" t="s">
        <v>2358</v>
      </c>
      <c r="BG638" s="173" t="s">
        <v>2383</v>
      </c>
      <c r="BH638" s="173" t="s">
        <v>2267</v>
      </c>
      <c r="BI638" s="173" t="s">
        <v>210</v>
      </c>
      <c r="BJ638" s="157"/>
      <c r="BK638" s="157"/>
      <c r="BL638" s="157"/>
      <c r="BM638" s="157"/>
      <c r="BN638" s="157"/>
      <c r="BO638" s="157"/>
      <c r="BP638" s="157"/>
      <c r="BQ638" s="157"/>
      <c r="BR638" s="157"/>
      <c r="BS638" s="157"/>
      <c r="BT638" s="157"/>
      <c r="BU638" s="157"/>
      <c r="BV638" s="157"/>
      <c r="BW638" s="157"/>
      <c r="BX638" s="157"/>
      <c r="BY638" s="157"/>
      <c r="BZ638" s="157"/>
      <c r="CA638" s="157"/>
      <c r="CB638" s="157"/>
      <c r="CC638" s="157"/>
      <c r="CD638" s="157"/>
      <c r="CE638" s="157"/>
      <c r="CF638" s="157"/>
      <c r="CG638" s="157"/>
      <c r="CH638" s="157"/>
      <c r="CI638" s="157"/>
      <c r="CJ638" s="157"/>
      <c r="CK638" s="157"/>
      <c r="CL638" s="157"/>
      <c r="CM638" s="157"/>
      <c r="CN638" s="157"/>
      <c r="CO638" s="157"/>
      <c r="CP638" s="157"/>
      <c r="CQ638" s="157"/>
      <c r="CR638" s="157"/>
      <c r="CS638" s="157"/>
      <c r="CT638" s="157"/>
      <c r="CU638" s="157"/>
      <c r="CV638" s="157"/>
      <c r="CW638" s="157"/>
      <c r="CX638" s="157"/>
      <c r="CY638" s="157"/>
      <c r="CZ638" s="157"/>
      <c r="DA638" s="157"/>
      <c r="DB638" s="157"/>
      <c r="DC638" s="157"/>
      <c r="DD638" s="157"/>
      <c r="DE638" s="157"/>
      <c r="DF638" s="157"/>
      <c r="DG638" s="157"/>
      <c r="DH638" s="157"/>
    </row>
    <row r="639" spans="1:112" x14ac:dyDescent="0.25">
      <c r="A639" s="157"/>
      <c r="B639" s="157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  <c r="AA639" s="157"/>
      <c r="AB639" s="157"/>
      <c r="AC639" s="157"/>
      <c r="AD639" s="157"/>
      <c r="AE639" s="157"/>
      <c r="AF639" s="157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157"/>
      <c r="AQ639" s="157"/>
      <c r="AR639" s="157"/>
      <c r="AS639" s="157"/>
      <c r="AT639" s="157"/>
      <c r="AU639" s="157"/>
      <c r="AV639" s="157"/>
      <c r="AW639" s="157"/>
      <c r="AX639" s="157"/>
      <c r="AY639" s="157"/>
      <c r="AZ639" s="157"/>
      <c r="BA639" s="157"/>
      <c r="BB639" s="157"/>
      <c r="BC639" s="157"/>
      <c r="BD639" s="157"/>
      <c r="BE639" s="173" t="s">
        <v>2384</v>
      </c>
      <c r="BF639" s="173" t="s">
        <v>2385</v>
      </c>
      <c r="BG639" s="173" t="s">
        <v>2386</v>
      </c>
      <c r="BH639" s="173" t="s">
        <v>2207</v>
      </c>
      <c r="BI639" s="173" t="s">
        <v>210</v>
      </c>
      <c r="BJ639" s="157"/>
      <c r="BK639" s="157"/>
      <c r="BL639" s="157"/>
      <c r="BM639" s="157"/>
      <c r="BN639" s="157"/>
      <c r="BO639" s="157"/>
      <c r="BP639" s="157"/>
      <c r="BQ639" s="157"/>
      <c r="BR639" s="157"/>
      <c r="BS639" s="157"/>
      <c r="BT639" s="157"/>
      <c r="BU639" s="157"/>
      <c r="BV639" s="157"/>
      <c r="BW639" s="157"/>
      <c r="BX639" s="157"/>
      <c r="BY639" s="157"/>
      <c r="BZ639" s="157"/>
      <c r="CA639" s="157"/>
      <c r="CB639" s="157"/>
      <c r="CC639" s="157"/>
      <c r="CD639" s="157"/>
      <c r="CE639" s="157"/>
      <c r="CF639" s="157"/>
      <c r="CG639" s="157"/>
      <c r="CH639" s="157"/>
      <c r="CI639" s="157"/>
      <c r="CJ639" s="157"/>
      <c r="CK639" s="157"/>
      <c r="CL639" s="157"/>
      <c r="CM639" s="157"/>
      <c r="CN639" s="157"/>
      <c r="CO639" s="157"/>
      <c r="CP639" s="157"/>
      <c r="CQ639" s="157"/>
      <c r="CR639" s="157"/>
      <c r="CS639" s="157"/>
      <c r="CT639" s="157"/>
      <c r="CU639" s="157"/>
      <c r="CV639" s="157"/>
      <c r="CW639" s="157"/>
      <c r="CX639" s="157"/>
      <c r="CY639" s="157"/>
      <c r="CZ639" s="157"/>
      <c r="DA639" s="157"/>
      <c r="DB639" s="157"/>
      <c r="DC639" s="157"/>
      <c r="DD639" s="157"/>
      <c r="DE639" s="157"/>
      <c r="DF639" s="157"/>
      <c r="DG639" s="157"/>
      <c r="DH639" s="157"/>
    </row>
    <row r="640" spans="1:112" x14ac:dyDescent="0.25">
      <c r="A640" s="157"/>
      <c r="B640" s="157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  <c r="AA640" s="157"/>
      <c r="AB640" s="157"/>
      <c r="AC640" s="157"/>
      <c r="AD640" s="157"/>
      <c r="AE640" s="157"/>
      <c r="AF640" s="157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157"/>
      <c r="AQ640" s="157"/>
      <c r="AR640" s="157"/>
      <c r="AS640" s="157"/>
      <c r="AT640" s="157"/>
      <c r="AU640" s="157"/>
      <c r="AV640" s="157"/>
      <c r="AW640" s="157"/>
      <c r="AX640" s="157"/>
      <c r="AY640" s="157"/>
      <c r="AZ640" s="157"/>
      <c r="BA640" s="157"/>
      <c r="BB640" s="157"/>
      <c r="BC640" s="157"/>
      <c r="BD640" s="157"/>
      <c r="BE640" s="173" t="s">
        <v>2387</v>
      </c>
      <c r="BF640" s="173" t="s">
        <v>2385</v>
      </c>
      <c r="BG640" s="173" t="s">
        <v>2388</v>
      </c>
      <c r="BH640" s="173" t="s">
        <v>2258</v>
      </c>
      <c r="BI640" s="173" t="s">
        <v>210</v>
      </c>
      <c r="BJ640" s="157"/>
      <c r="BK640" s="157"/>
      <c r="BL640" s="157"/>
      <c r="BM640" s="157"/>
      <c r="BN640" s="157"/>
      <c r="BO640" s="157"/>
      <c r="BP640" s="157"/>
      <c r="BQ640" s="157"/>
      <c r="BR640" s="157"/>
      <c r="BS640" s="157"/>
      <c r="BT640" s="157"/>
      <c r="BU640" s="157"/>
      <c r="BV640" s="157"/>
      <c r="BW640" s="157"/>
      <c r="BX640" s="157"/>
      <c r="BY640" s="157"/>
      <c r="BZ640" s="157"/>
      <c r="CA640" s="157"/>
      <c r="CB640" s="157"/>
      <c r="CC640" s="157"/>
      <c r="CD640" s="157"/>
      <c r="CE640" s="157"/>
      <c r="CF640" s="157"/>
      <c r="CG640" s="157"/>
      <c r="CH640" s="157"/>
      <c r="CI640" s="157"/>
      <c r="CJ640" s="157"/>
      <c r="CK640" s="157"/>
      <c r="CL640" s="157"/>
      <c r="CM640" s="157"/>
      <c r="CN640" s="157"/>
      <c r="CO640" s="157"/>
      <c r="CP640" s="157"/>
      <c r="CQ640" s="157"/>
      <c r="CR640" s="157"/>
      <c r="CS640" s="157"/>
      <c r="CT640" s="157"/>
      <c r="CU640" s="157"/>
      <c r="CV640" s="157"/>
      <c r="CW640" s="157"/>
      <c r="CX640" s="157"/>
      <c r="CY640" s="157"/>
      <c r="CZ640" s="157"/>
      <c r="DA640" s="157"/>
      <c r="DB640" s="157"/>
      <c r="DC640" s="157"/>
      <c r="DD640" s="157"/>
      <c r="DE640" s="157"/>
      <c r="DF640" s="157"/>
      <c r="DG640" s="157"/>
      <c r="DH640" s="157"/>
    </row>
    <row r="641" spans="1:112" x14ac:dyDescent="0.25">
      <c r="A641" s="157"/>
      <c r="B641" s="157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  <c r="AT641" s="157"/>
      <c r="AU641" s="157"/>
      <c r="AV641" s="157"/>
      <c r="AW641" s="157"/>
      <c r="AX641" s="157"/>
      <c r="AY641" s="157"/>
      <c r="AZ641" s="157"/>
      <c r="BA641" s="157"/>
      <c r="BB641" s="157"/>
      <c r="BC641" s="157"/>
      <c r="BD641" s="157"/>
      <c r="BE641" s="173" t="s">
        <v>2389</v>
      </c>
      <c r="BF641" s="173" t="s">
        <v>2385</v>
      </c>
      <c r="BG641" s="173" t="s">
        <v>2390</v>
      </c>
      <c r="BH641" s="173" t="s">
        <v>2258</v>
      </c>
      <c r="BI641" s="173" t="s">
        <v>210</v>
      </c>
      <c r="BJ641" s="157"/>
      <c r="BK641" s="157"/>
      <c r="BL641" s="157"/>
      <c r="BM641" s="157"/>
      <c r="BN641" s="157"/>
      <c r="BO641" s="157"/>
      <c r="BP641" s="157"/>
      <c r="BQ641" s="157"/>
      <c r="BR641" s="157"/>
      <c r="BS641" s="157"/>
      <c r="BT641" s="157"/>
      <c r="BU641" s="157"/>
      <c r="BV641" s="157"/>
      <c r="BW641" s="157"/>
      <c r="BX641" s="157"/>
      <c r="BY641" s="157"/>
      <c r="BZ641" s="157"/>
      <c r="CA641" s="157"/>
      <c r="CB641" s="157"/>
      <c r="CC641" s="157"/>
      <c r="CD641" s="157"/>
      <c r="CE641" s="157"/>
      <c r="CF641" s="157"/>
      <c r="CG641" s="157"/>
      <c r="CH641" s="157"/>
      <c r="CI641" s="157"/>
      <c r="CJ641" s="157"/>
      <c r="CK641" s="157"/>
      <c r="CL641" s="157"/>
      <c r="CM641" s="157"/>
      <c r="CN641" s="157"/>
      <c r="CO641" s="157"/>
      <c r="CP641" s="157"/>
      <c r="CQ641" s="157"/>
      <c r="CR641" s="157"/>
      <c r="CS641" s="157"/>
      <c r="CT641" s="157"/>
      <c r="CU641" s="157"/>
      <c r="CV641" s="157"/>
      <c r="CW641" s="157"/>
      <c r="CX641" s="157"/>
      <c r="CY641" s="157"/>
      <c r="CZ641" s="157"/>
      <c r="DA641" s="157"/>
      <c r="DB641" s="157"/>
      <c r="DC641" s="157"/>
      <c r="DD641" s="157"/>
      <c r="DE641" s="157"/>
      <c r="DF641" s="157"/>
      <c r="DG641" s="157"/>
      <c r="DH641" s="157"/>
    </row>
    <row r="642" spans="1:112" x14ac:dyDescent="0.25">
      <c r="A642" s="157"/>
      <c r="B642" s="157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73" t="s">
        <v>2391</v>
      </c>
      <c r="BF642" s="173" t="s">
        <v>2385</v>
      </c>
      <c r="BG642" s="173" t="s">
        <v>2392</v>
      </c>
      <c r="BH642" s="173" t="s">
        <v>2258</v>
      </c>
      <c r="BI642" s="173" t="s">
        <v>210</v>
      </c>
      <c r="BJ642" s="157"/>
      <c r="BK642" s="157"/>
      <c r="BL642" s="157"/>
      <c r="BM642" s="157"/>
      <c r="BN642" s="157"/>
      <c r="BO642" s="157"/>
      <c r="BP642" s="157"/>
      <c r="BQ642" s="157"/>
      <c r="BR642" s="157"/>
      <c r="BS642" s="157"/>
      <c r="BT642" s="157"/>
      <c r="BU642" s="157"/>
      <c r="BV642" s="157"/>
      <c r="BW642" s="157"/>
      <c r="BX642" s="157"/>
      <c r="BY642" s="157"/>
      <c r="BZ642" s="157"/>
      <c r="CA642" s="157"/>
      <c r="CB642" s="157"/>
      <c r="CC642" s="157"/>
      <c r="CD642" s="157"/>
      <c r="CE642" s="157"/>
      <c r="CF642" s="157"/>
      <c r="CG642" s="157"/>
      <c r="CH642" s="157"/>
      <c r="CI642" s="157"/>
      <c r="CJ642" s="157"/>
      <c r="CK642" s="157"/>
      <c r="CL642" s="157"/>
      <c r="CM642" s="157"/>
      <c r="CN642" s="157"/>
      <c r="CO642" s="157"/>
      <c r="CP642" s="157"/>
      <c r="CQ642" s="157"/>
      <c r="CR642" s="157"/>
      <c r="CS642" s="157"/>
      <c r="CT642" s="157"/>
      <c r="CU642" s="157"/>
      <c r="CV642" s="157"/>
      <c r="CW642" s="157"/>
      <c r="CX642" s="157"/>
      <c r="CY642" s="157"/>
      <c r="CZ642" s="157"/>
      <c r="DA642" s="157"/>
      <c r="DB642" s="157"/>
      <c r="DC642" s="157"/>
      <c r="DD642" s="157"/>
      <c r="DE642" s="157"/>
      <c r="DF642" s="157"/>
      <c r="DG642" s="157"/>
      <c r="DH642" s="157"/>
    </row>
    <row r="643" spans="1:112" x14ac:dyDescent="0.25">
      <c r="A643" s="157"/>
      <c r="B643" s="157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73" t="s">
        <v>2393</v>
      </c>
      <c r="BF643" s="173" t="s">
        <v>2385</v>
      </c>
      <c r="BG643" s="173" t="s">
        <v>2394</v>
      </c>
      <c r="BH643" s="173" t="s">
        <v>2258</v>
      </c>
      <c r="BI643" s="173" t="s">
        <v>210</v>
      </c>
      <c r="BJ643" s="157"/>
      <c r="BK643" s="157"/>
      <c r="BL643" s="157"/>
      <c r="BM643" s="157"/>
      <c r="BN643" s="157"/>
      <c r="BO643" s="157"/>
      <c r="BP643" s="157"/>
      <c r="BQ643" s="157"/>
      <c r="BR643" s="157"/>
      <c r="BS643" s="157"/>
      <c r="BT643" s="157"/>
      <c r="BU643" s="157"/>
      <c r="BV643" s="157"/>
      <c r="BW643" s="157"/>
      <c r="BX643" s="157"/>
      <c r="BY643" s="157"/>
      <c r="BZ643" s="157"/>
      <c r="CA643" s="157"/>
      <c r="CB643" s="157"/>
      <c r="CC643" s="157"/>
      <c r="CD643" s="157"/>
      <c r="CE643" s="157"/>
      <c r="CF643" s="157"/>
      <c r="CG643" s="157"/>
      <c r="CH643" s="157"/>
      <c r="CI643" s="157"/>
      <c r="CJ643" s="157"/>
      <c r="CK643" s="157"/>
      <c r="CL643" s="157"/>
      <c r="CM643" s="157"/>
      <c r="CN643" s="157"/>
      <c r="CO643" s="157"/>
      <c r="CP643" s="157"/>
      <c r="CQ643" s="157"/>
      <c r="CR643" s="157"/>
      <c r="CS643" s="157"/>
      <c r="CT643" s="157"/>
      <c r="CU643" s="157"/>
      <c r="CV643" s="157"/>
      <c r="CW643" s="157"/>
      <c r="CX643" s="157"/>
      <c r="CY643" s="157"/>
      <c r="CZ643" s="157"/>
      <c r="DA643" s="157"/>
      <c r="DB643" s="157"/>
      <c r="DC643" s="157"/>
      <c r="DD643" s="157"/>
      <c r="DE643" s="157"/>
      <c r="DF643" s="157"/>
      <c r="DG643" s="157"/>
      <c r="DH643" s="157"/>
    </row>
    <row r="644" spans="1:112" x14ac:dyDescent="0.25">
      <c r="A644" s="157"/>
      <c r="B644" s="157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  <c r="AZ644" s="157"/>
      <c r="BA644" s="157"/>
      <c r="BB644" s="157"/>
      <c r="BC644" s="157"/>
      <c r="BD644" s="157"/>
      <c r="BE644" s="173" t="s">
        <v>2395</v>
      </c>
      <c r="BF644" s="173" t="s">
        <v>2385</v>
      </c>
      <c r="BG644" s="173" t="s">
        <v>2396</v>
      </c>
      <c r="BH644" s="173" t="s">
        <v>2258</v>
      </c>
      <c r="BI644" s="173" t="s">
        <v>210</v>
      </c>
      <c r="BJ644" s="157"/>
      <c r="BK644" s="157"/>
      <c r="BL644" s="157"/>
      <c r="BM644" s="157"/>
      <c r="BN644" s="157"/>
      <c r="BO644" s="157"/>
      <c r="BP644" s="157"/>
      <c r="BQ644" s="157"/>
      <c r="BR644" s="157"/>
      <c r="BS644" s="157"/>
      <c r="BT644" s="157"/>
      <c r="BU644" s="157"/>
      <c r="BV644" s="157"/>
      <c r="BW644" s="157"/>
      <c r="BX644" s="157"/>
      <c r="BY644" s="157"/>
      <c r="BZ644" s="157"/>
      <c r="CA644" s="157"/>
      <c r="CB644" s="157"/>
      <c r="CC644" s="157"/>
      <c r="CD644" s="157"/>
      <c r="CE644" s="157"/>
      <c r="CF644" s="157"/>
      <c r="CG644" s="157"/>
      <c r="CH644" s="157"/>
      <c r="CI644" s="157"/>
      <c r="CJ644" s="157"/>
      <c r="CK644" s="157"/>
      <c r="CL644" s="157"/>
      <c r="CM644" s="157"/>
      <c r="CN644" s="157"/>
      <c r="CO644" s="157"/>
      <c r="CP644" s="157"/>
      <c r="CQ644" s="157"/>
      <c r="CR644" s="157"/>
      <c r="CS644" s="157"/>
      <c r="CT644" s="157"/>
      <c r="CU644" s="157"/>
      <c r="CV644" s="157"/>
      <c r="CW644" s="157"/>
      <c r="CX644" s="157"/>
      <c r="CY644" s="157"/>
      <c r="CZ644" s="157"/>
      <c r="DA644" s="157"/>
      <c r="DB644" s="157"/>
      <c r="DC644" s="157"/>
      <c r="DD644" s="157"/>
      <c r="DE644" s="157"/>
      <c r="DF644" s="157"/>
      <c r="DG644" s="157"/>
      <c r="DH644" s="157"/>
    </row>
    <row r="645" spans="1:112" x14ac:dyDescent="0.25">
      <c r="A645" s="157"/>
      <c r="B645" s="157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  <c r="AA645" s="157"/>
      <c r="AB645" s="157"/>
      <c r="AC645" s="157"/>
      <c r="AD645" s="157"/>
      <c r="AE645" s="157"/>
      <c r="AF645" s="157"/>
      <c r="AG645" s="157"/>
      <c r="AH645" s="157"/>
      <c r="AI645" s="157"/>
      <c r="AJ645" s="157"/>
      <c r="AK645" s="157"/>
      <c r="AL645" s="157"/>
      <c r="AM645" s="157"/>
      <c r="AN645" s="157"/>
      <c r="AO645" s="157"/>
      <c r="AP645" s="157"/>
      <c r="AQ645" s="157"/>
      <c r="AR645" s="157"/>
      <c r="AS645" s="157"/>
      <c r="AT645" s="157"/>
      <c r="AU645" s="157"/>
      <c r="AV645" s="157"/>
      <c r="AW645" s="157"/>
      <c r="AX645" s="157"/>
      <c r="AY645" s="157"/>
      <c r="AZ645" s="157"/>
      <c r="BA645" s="157"/>
      <c r="BB645" s="157"/>
      <c r="BC645" s="157"/>
      <c r="BD645" s="157"/>
      <c r="BE645" s="173" t="s">
        <v>2397</v>
      </c>
      <c r="BF645" s="173" t="s">
        <v>2385</v>
      </c>
      <c r="BG645" s="173" t="s">
        <v>2398</v>
      </c>
      <c r="BH645" s="173" t="s">
        <v>2258</v>
      </c>
      <c r="BI645" s="173" t="s">
        <v>210</v>
      </c>
      <c r="BJ645" s="157"/>
      <c r="BK645" s="157"/>
      <c r="BL645" s="157"/>
      <c r="BM645" s="157"/>
      <c r="BN645" s="157"/>
      <c r="BO645" s="157"/>
      <c r="BP645" s="157"/>
      <c r="BQ645" s="157"/>
      <c r="BR645" s="157"/>
      <c r="BS645" s="157"/>
      <c r="BT645" s="157"/>
      <c r="BU645" s="157"/>
      <c r="BV645" s="157"/>
      <c r="BW645" s="157"/>
      <c r="BX645" s="157"/>
      <c r="BY645" s="157"/>
      <c r="BZ645" s="157"/>
      <c r="CA645" s="157"/>
      <c r="CB645" s="157"/>
      <c r="CC645" s="157"/>
      <c r="CD645" s="157"/>
      <c r="CE645" s="157"/>
      <c r="CF645" s="157"/>
      <c r="CG645" s="157"/>
      <c r="CH645" s="157"/>
      <c r="CI645" s="157"/>
      <c r="CJ645" s="157"/>
      <c r="CK645" s="157"/>
      <c r="CL645" s="157"/>
      <c r="CM645" s="157"/>
      <c r="CN645" s="157"/>
      <c r="CO645" s="157"/>
      <c r="CP645" s="157"/>
      <c r="CQ645" s="157"/>
      <c r="CR645" s="157"/>
      <c r="CS645" s="157"/>
      <c r="CT645" s="157"/>
      <c r="CU645" s="157"/>
      <c r="CV645" s="157"/>
      <c r="CW645" s="157"/>
      <c r="CX645" s="157"/>
      <c r="CY645" s="157"/>
      <c r="CZ645" s="157"/>
      <c r="DA645" s="157"/>
      <c r="DB645" s="157"/>
      <c r="DC645" s="157"/>
      <c r="DD645" s="157"/>
      <c r="DE645" s="157"/>
      <c r="DF645" s="157"/>
      <c r="DG645" s="157"/>
      <c r="DH645" s="157"/>
    </row>
    <row r="646" spans="1:112" x14ac:dyDescent="0.25">
      <c r="A646" s="157"/>
      <c r="B646" s="157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  <c r="AA646" s="157"/>
      <c r="AB646" s="157"/>
      <c r="AC646" s="157"/>
      <c r="AD646" s="157"/>
      <c r="AE646" s="157"/>
      <c r="AF646" s="157"/>
      <c r="AG646" s="157"/>
      <c r="AH646" s="157"/>
      <c r="AI646" s="157"/>
      <c r="AJ646" s="157"/>
      <c r="AK646" s="157"/>
      <c r="AL646" s="157"/>
      <c r="AM646" s="157"/>
      <c r="AN646" s="157"/>
      <c r="AO646" s="157"/>
      <c r="AP646" s="157"/>
      <c r="AQ646" s="157"/>
      <c r="AR646" s="157"/>
      <c r="AS646" s="157"/>
      <c r="AT646" s="157"/>
      <c r="AU646" s="157"/>
      <c r="AV646" s="157"/>
      <c r="AW646" s="157"/>
      <c r="AX646" s="157"/>
      <c r="AY646" s="157"/>
      <c r="AZ646" s="157"/>
      <c r="BA646" s="157"/>
      <c r="BB646" s="157"/>
      <c r="BC646" s="157"/>
      <c r="BD646" s="157"/>
      <c r="BE646" s="173" t="s">
        <v>2399</v>
      </c>
      <c r="BF646" s="173" t="s">
        <v>2385</v>
      </c>
      <c r="BG646" s="173" t="s">
        <v>2400</v>
      </c>
      <c r="BH646" s="173" t="s">
        <v>2267</v>
      </c>
      <c r="BI646" s="173" t="s">
        <v>210</v>
      </c>
      <c r="BJ646" s="157"/>
      <c r="BK646" s="157"/>
      <c r="BL646" s="157"/>
      <c r="BM646" s="157"/>
      <c r="BN646" s="157"/>
      <c r="BO646" s="157"/>
      <c r="BP646" s="157"/>
      <c r="BQ646" s="157"/>
      <c r="BR646" s="157"/>
      <c r="BS646" s="157"/>
      <c r="BT646" s="157"/>
      <c r="BU646" s="157"/>
      <c r="BV646" s="157"/>
      <c r="BW646" s="157"/>
      <c r="BX646" s="157"/>
      <c r="BY646" s="157"/>
      <c r="BZ646" s="157"/>
      <c r="CA646" s="157"/>
      <c r="CB646" s="157"/>
      <c r="CC646" s="157"/>
      <c r="CD646" s="157"/>
      <c r="CE646" s="157"/>
      <c r="CF646" s="157"/>
      <c r="CG646" s="157"/>
      <c r="CH646" s="157"/>
      <c r="CI646" s="157"/>
      <c r="CJ646" s="157"/>
      <c r="CK646" s="157"/>
      <c r="CL646" s="157"/>
      <c r="CM646" s="157"/>
      <c r="CN646" s="157"/>
      <c r="CO646" s="157"/>
      <c r="CP646" s="157"/>
      <c r="CQ646" s="157"/>
      <c r="CR646" s="157"/>
      <c r="CS646" s="157"/>
      <c r="CT646" s="157"/>
      <c r="CU646" s="157"/>
      <c r="CV646" s="157"/>
      <c r="CW646" s="157"/>
      <c r="CX646" s="157"/>
      <c r="CY646" s="157"/>
      <c r="CZ646" s="157"/>
      <c r="DA646" s="157"/>
      <c r="DB646" s="157"/>
      <c r="DC646" s="157"/>
      <c r="DD646" s="157"/>
      <c r="DE646" s="157"/>
      <c r="DF646" s="157"/>
      <c r="DG646" s="157"/>
      <c r="DH646" s="157"/>
    </row>
    <row r="647" spans="1:112" x14ac:dyDescent="0.25">
      <c r="A647" s="157"/>
      <c r="B647" s="157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  <c r="AA647" s="157"/>
      <c r="AB647" s="157"/>
      <c r="AC647" s="157"/>
      <c r="AD647" s="157"/>
      <c r="AE647" s="157"/>
      <c r="AF647" s="157"/>
      <c r="AG647" s="157"/>
      <c r="AH647" s="157"/>
      <c r="AI647" s="157"/>
      <c r="AJ647" s="157"/>
      <c r="AK647" s="157"/>
      <c r="AL647" s="157"/>
      <c r="AM647" s="157"/>
      <c r="AN647" s="157"/>
      <c r="AO647" s="157"/>
      <c r="AP647" s="157"/>
      <c r="AQ647" s="157"/>
      <c r="AR647" s="157"/>
      <c r="AS647" s="157"/>
      <c r="AT647" s="157"/>
      <c r="AU647" s="157"/>
      <c r="AV647" s="157"/>
      <c r="AW647" s="157"/>
      <c r="AX647" s="157"/>
      <c r="AY647" s="157"/>
      <c r="AZ647" s="157"/>
      <c r="BA647" s="157"/>
      <c r="BB647" s="157"/>
      <c r="BC647" s="157"/>
      <c r="BD647" s="157"/>
      <c r="BE647" s="173" t="s">
        <v>2401</v>
      </c>
      <c r="BF647" s="173" t="s">
        <v>2385</v>
      </c>
      <c r="BG647" s="173" t="s">
        <v>2402</v>
      </c>
      <c r="BH647" s="173" t="s">
        <v>2267</v>
      </c>
      <c r="BI647" s="173" t="s">
        <v>210</v>
      </c>
      <c r="BJ647" s="157"/>
      <c r="BK647" s="157"/>
      <c r="BL647" s="157"/>
      <c r="BM647" s="157"/>
      <c r="BN647" s="157"/>
      <c r="BO647" s="157"/>
      <c r="BP647" s="157"/>
      <c r="BQ647" s="157"/>
      <c r="BR647" s="157"/>
      <c r="BS647" s="157"/>
      <c r="BT647" s="157"/>
      <c r="BU647" s="157"/>
      <c r="BV647" s="157"/>
      <c r="BW647" s="157"/>
      <c r="BX647" s="157"/>
      <c r="BY647" s="157"/>
      <c r="BZ647" s="157"/>
      <c r="CA647" s="157"/>
      <c r="CB647" s="157"/>
      <c r="CC647" s="157"/>
      <c r="CD647" s="157"/>
      <c r="CE647" s="157"/>
      <c r="CF647" s="157"/>
      <c r="CG647" s="157"/>
      <c r="CH647" s="157"/>
      <c r="CI647" s="157"/>
      <c r="CJ647" s="157"/>
      <c r="CK647" s="157"/>
      <c r="CL647" s="157"/>
      <c r="CM647" s="157"/>
      <c r="CN647" s="157"/>
      <c r="CO647" s="157"/>
      <c r="CP647" s="157"/>
      <c r="CQ647" s="157"/>
      <c r="CR647" s="157"/>
      <c r="CS647" s="157"/>
      <c r="CT647" s="157"/>
      <c r="CU647" s="157"/>
      <c r="CV647" s="157"/>
      <c r="CW647" s="157"/>
      <c r="CX647" s="157"/>
      <c r="CY647" s="157"/>
      <c r="CZ647" s="157"/>
      <c r="DA647" s="157"/>
      <c r="DB647" s="157"/>
      <c r="DC647" s="157"/>
      <c r="DD647" s="157"/>
      <c r="DE647" s="157"/>
      <c r="DF647" s="157"/>
      <c r="DG647" s="157"/>
      <c r="DH647" s="157"/>
    </row>
    <row r="648" spans="1:112" x14ac:dyDescent="0.25">
      <c r="A648" s="157"/>
      <c r="B648" s="157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/>
      <c r="AE648" s="157"/>
      <c r="AF648" s="157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157"/>
      <c r="AQ648" s="157"/>
      <c r="AR648" s="157"/>
      <c r="AS648" s="157"/>
      <c r="AT648" s="157"/>
      <c r="AU648" s="157"/>
      <c r="AV648" s="157"/>
      <c r="AW648" s="157"/>
      <c r="AX648" s="157"/>
      <c r="AY648" s="157"/>
      <c r="AZ648" s="157"/>
      <c r="BA648" s="157"/>
      <c r="BB648" s="157"/>
      <c r="BC648" s="157"/>
      <c r="BD648" s="157"/>
      <c r="BE648" s="173" t="s">
        <v>2403</v>
      </c>
      <c r="BF648" s="173" t="s">
        <v>2385</v>
      </c>
      <c r="BG648" s="173" t="s">
        <v>2404</v>
      </c>
      <c r="BH648" s="173" t="s">
        <v>2267</v>
      </c>
      <c r="BI648" s="173" t="s">
        <v>210</v>
      </c>
      <c r="BJ648" s="157"/>
      <c r="BK648" s="157"/>
      <c r="BL648" s="157"/>
      <c r="BM648" s="157"/>
      <c r="BN648" s="157"/>
      <c r="BO648" s="157"/>
      <c r="BP648" s="157"/>
      <c r="BQ648" s="157"/>
      <c r="BR648" s="157"/>
      <c r="BS648" s="157"/>
      <c r="BT648" s="157"/>
      <c r="BU648" s="157"/>
      <c r="BV648" s="157"/>
      <c r="BW648" s="157"/>
      <c r="BX648" s="157"/>
      <c r="BY648" s="157"/>
      <c r="BZ648" s="157"/>
      <c r="CA648" s="157"/>
      <c r="CB648" s="157"/>
      <c r="CC648" s="157"/>
      <c r="CD648" s="157"/>
      <c r="CE648" s="157"/>
      <c r="CF648" s="157"/>
      <c r="CG648" s="157"/>
      <c r="CH648" s="157"/>
      <c r="CI648" s="157"/>
      <c r="CJ648" s="157"/>
      <c r="CK648" s="157"/>
      <c r="CL648" s="157"/>
      <c r="CM648" s="157"/>
      <c r="CN648" s="157"/>
      <c r="CO648" s="157"/>
      <c r="CP648" s="157"/>
      <c r="CQ648" s="157"/>
      <c r="CR648" s="157"/>
      <c r="CS648" s="157"/>
      <c r="CT648" s="157"/>
      <c r="CU648" s="157"/>
      <c r="CV648" s="157"/>
      <c r="CW648" s="157"/>
      <c r="CX648" s="157"/>
      <c r="CY648" s="157"/>
      <c r="CZ648" s="157"/>
      <c r="DA648" s="157"/>
      <c r="DB648" s="157"/>
      <c r="DC648" s="157"/>
      <c r="DD648" s="157"/>
      <c r="DE648" s="157"/>
      <c r="DF648" s="157"/>
      <c r="DG648" s="157"/>
      <c r="DH648" s="157"/>
    </row>
    <row r="649" spans="1:112" x14ac:dyDescent="0.25">
      <c r="A649" s="157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7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157"/>
      <c r="AQ649" s="157"/>
      <c r="AR649" s="157"/>
      <c r="AS649" s="157"/>
      <c r="AT649" s="157"/>
      <c r="AU649" s="157"/>
      <c r="AV649" s="157"/>
      <c r="AW649" s="157"/>
      <c r="AX649" s="157"/>
      <c r="AY649" s="157"/>
      <c r="AZ649" s="157"/>
      <c r="BA649" s="157"/>
      <c r="BB649" s="157"/>
      <c r="BC649" s="157"/>
      <c r="BD649" s="157"/>
      <c r="BE649" s="173" t="s">
        <v>2405</v>
      </c>
      <c r="BF649" s="173" t="s">
        <v>2385</v>
      </c>
      <c r="BG649" s="173" t="s">
        <v>2406</v>
      </c>
      <c r="BH649" s="173" t="s">
        <v>2267</v>
      </c>
      <c r="BI649" s="173" t="s">
        <v>210</v>
      </c>
      <c r="BJ649" s="157"/>
      <c r="BK649" s="157"/>
      <c r="BL649" s="157"/>
      <c r="BM649" s="157"/>
      <c r="BN649" s="157"/>
      <c r="BO649" s="157"/>
      <c r="BP649" s="157"/>
      <c r="BQ649" s="157"/>
      <c r="BR649" s="157"/>
      <c r="BS649" s="157"/>
      <c r="BT649" s="157"/>
      <c r="BU649" s="157"/>
      <c r="BV649" s="157"/>
      <c r="BW649" s="157"/>
      <c r="BX649" s="157"/>
      <c r="BY649" s="157"/>
      <c r="BZ649" s="157"/>
      <c r="CA649" s="157"/>
      <c r="CB649" s="157"/>
      <c r="CC649" s="157"/>
      <c r="CD649" s="157"/>
      <c r="CE649" s="157"/>
      <c r="CF649" s="157"/>
      <c r="CG649" s="157"/>
      <c r="CH649" s="157"/>
      <c r="CI649" s="157"/>
      <c r="CJ649" s="157"/>
      <c r="CK649" s="157"/>
      <c r="CL649" s="157"/>
      <c r="CM649" s="157"/>
      <c r="CN649" s="157"/>
      <c r="CO649" s="157"/>
      <c r="CP649" s="157"/>
      <c r="CQ649" s="157"/>
      <c r="CR649" s="157"/>
      <c r="CS649" s="157"/>
      <c r="CT649" s="157"/>
      <c r="CU649" s="157"/>
      <c r="CV649" s="157"/>
      <c r="CW649" s="157"/>
      <c r="CX649" s="157"/>
      <c r="CY649" s="157"/>
      <c r="CZ649" s="157"/>
      <c r="DA649" s="157"/>
      <c r="DB649" s="157"/>
      <c r="DC649" s="157"/>
      <c r="DD649" s="157"/>
      <c r="DE649" s="157"/>
      <c r="DF649" s="157"/>
      <c r="DG649" s="157"/>
      <c r="DH649" s="157"/>
    </row>
    <row r="650" spans="1:112" x14ac:dyDescent="0.25">
      <c r="A650" s="157"/>
      <c r="B650" s="157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  <c r="AA650" s="157"/>
      <c r="AB650" s="157"/>
      <c r="AC650" s="157"/>
      <c r="AD650" s="157"/>
      <c r="AE650" s="157"/>
      <c r="AF650" s="157"/>
      <c r="AG650" s="157"/>
      <c r="AH650" s="157"/>
      <c r="AI650" s="157"/>
      <c r="AJ650" s="157"/>
      <c r="AK650" s="157"/>
      <c r="AL650" s="157"/>
      <c r="AM650" s="157"/>
      <c r="AN650" s="157"/>
      <c r="AO650" s="157"/>
      <c r="AP650" s="157"/>
      <c r="AQ650" s="157"/>
      <c r="AR650" s="157"/>
      <c r="AS650" s="157"/>
      <c r="AT650" s="157"/>
      <c r="AU650" s="157"/>
      <c r="AV650" s="157"/>
      <c r="AW650" s="157"/>
      <c r="AX650" s="157"/>
      <c r="AY650" s="157"/>
      <c r="AZ650" s="157"/>
      <c r="BA650" s="157"/>
      <c r="BB650" s="157"/>
      <c r="BC650" s="157"/>
      <c r="BD650" s="157"/>
      <c r="BE650" s="173" t="s">
        <v>2407</v>
      </c>
      <c r="BF650" s="173" t="s">
        <v>2385</v>
      </c>
      <c r="BG650" s="173" t="s">
        <v>2408</v>
      </c>
      <c r="BH650" s="173" t="s">
        <v>2267</v>
      </c>
      <c r="BI650" s="173" t="s">
        <v>210</v>
      </c>
      <c r="BJ650" s="157"/>
      <c r="BK650" s="157"/>
      <c r="BL650" s="157"/>
      <c r="BM650" s="157"/>
      <c r="BN650" s="157"/>
      <c r="BO650" s="157"/>
      <c r="BP650" s="157"/>
      <c r="BQ650" s="157"/>
      <c r="BR650" s="157"/>
      <c r="BS650" s="157"/>
      <c r="BT650" s="157"/>
      <c r="BU650" s="157"/>
      <c r="BV650" s="157"/>
      <c r="BW650" s="157"/>
      <c r="BX650" s="157"/>
      <c r="BY650" s="157"/>
      <c r="BZ650" s="157"/>
      <c r="CA650" s="157"/>
      <c r="CB650" s="157"/>
      <c r="CC650" s="157"/>
      <c r="CD650" s="157"/>
      <c r="CE650" s="157"/>
      <c r="CF650" s="157"/>
      <c r="CG650" s="157"/>
      <c r="CH650" s="157"/>
      <c r="CI650" s="157"/>
      <c r="CJ650" s="157"/>
      <c r="CK650" s="157"/>
      <c r="CL650" s="157"/>
      <c r="CM650" s="157"/>
      <c r="CN650" s="157"/>
      <c r="CO650" s="157"/>
      <c r="CP650" s="157"/>
      <c r="CQ650" s="157"/>
      <c r="CR650" s="157"/>
      <c r="CS650" s="157"/>
      <c r="CT650" s="157"/>
      <c r="CU650" s="157"/>
      <c r="CV650" s="157"/>
      <c r="CW650" s="157"/>
      <c r="CX650" s="157"/>
      <c r="CY650" s="157"/>
      <c r="CZ650" s="157"/>
      <c r="DA650" s="157"/>
      <c r="DB650" s="157"/>
      <c r="DC650" s="157"/>
      <c r="DD650" s="157"/>
      <c r="DE650" s="157"/>
      <c r="DF650" s="157"/>
      <c r="DG650" s="157"/>
      <c r="DH650" s="157"/>
    </row>
    <row r="651" spans="1:112" x14ac:dyDescent="0.25">
      <c r="A651" s="157"/>
      <c r="B651" s="157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  <c r="AA651" s="157"/>
      <c r="AB651" s="157"/>
      <c r="AC651" s="157"/>
      <c r="AD651" s="157"/>
      <c r="AE651" s="157"/>
      <c r="AF651" s="157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  <c r="AZ651" s="157"/>
      <c r="BA651" s="157"/>
      <c r="BB651" s="157"/>
      <c r="BC651" s="157"/>
      <c r="BD651" s="157"/>
      <c r="BE651" s="173" t="s">
        <v>2409</v>
      </c>
      <c r="BF651" s="173" t="s">
        <v>2385</v>
      </c>
      <c r="BG651" s="173" t="s">
        <v>2410</v>
      </c>
      <c r="BH651" s="173" t="s">
        <v>2267</v>
      </c>
      <c r="BI651" s="173" t="s">
        <v>210</v>
      </c>
      <c r="BJ651" s="157"/>
      <c r="BK651" s="157"/>
      <c r="BL651" s="157"/>
      <c r="BM651" s="157"/>
      <c r="BN651" s="157"/>
      <c r="BO651" s="157"/>
      <c r="BP651" s="157"/>
      <c r="BQ651" s="157"/>
      <c r="BR651" s="157"/>
      <c r="BS651" s="157"/>
      <c r="BT651" s="157"/>
      <c r="BU651" s="157"/>
      <c r="BV651" s="157"/>
      <c r="BW651" s="157"/>
      <c r="BX651" s="157"/>
      <c r="BY651" s="157"/>
      <c r="BZ651" s="157"/>
      <c r="CA651" s="157"/>
      <c r="CB651" s="157"/>
      <c r="CC651" s="157"/>
      <c r="CD651" s="157"/>
      <c r="CE651" s="157"/>
      <c r="CF651" s="157"/>
      <c r="CG651" s="157"/>
      <c r="CH651" s="157"/>
      <c r="CI651" s="157"/>
      <c r="CJ651" s="157"/>
      <c r="CK651" s="157"/>
      <c r="CL651" s="157"/>
      <c r="CM651" s="157"/>
      <c r="CN651" s="157"/>
      <c r="CO651" s="157"/>
      <c r="CP651" s="157"/>
      <c r="CQ651" s="157"/>
      <c r="CR651" s="157"/>
      <c r="CS651" s="157"/>
      <c r="CT651" s="157"/>
      <c r="CU651" s="157"/>
      <c r="CV651" s="157"/>
      <c r="CW651" s="157"/>
      <c r="CX651" s="157"/>
      <c r="CY651" s="157"/>
      <c r="CZ651" s="157"/>
      <c r="DA651" s="157"/>
      <c r="DB651" s="157"/>
      <c r="DC651" s="157"/>
      <c r="DD651" s="157"/>
      <c r="DE651" s="157"/>
      <c r="DF651" s="157"/>
      <c r="DG651" s="157"/>
      <c r="DH651" s="157"/>
    </row>
    <row r="652" spans="1:112" x14ac:dyDescent="0.25">
      <c r="A652" s="157"/>
      <c r="B652" s="157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  <c r="AA652" s="157"/>
      <c r="AB652" s="157"/>
      <c r="AC652" s="157"/>
      <c r="AD652" s="157"/>
      <c r="AE652" s="157"/>
      <c r="AF652" s="157"/>
      <c r="AG652" s="157"/>
      <c r="AH652" s="157"/>
      <c r="AI652" s="157"/>
      <c r="AJ652" s="157"/>
      <c r="AK652" s="157"/>
      <c r="AL652" s="157"/>
      <c r="AM652" s="157"/>
      <c r="AN652" s="157"/>
      <c r="AO652" s="157"/>
      <c r="AP652" s="157"/>
      <c r="AQ652" s="157"/>
      <c r="AR652" s="157"/>
      <c r="AS652" s="157"/>
      <c r="AT652" s="157"/>
      <c r="AU652" s="157"/>
      <c r="AV652" s="157"/>
      <c r="AW652" s="157"/>
      <c r="AX652" s="157"/>
      <c r="AY652" s="157"/>
      <c r="AZ652" s="157"/>
      <c r="BA652" s="157"/>
      <c r="BB652" s="157"/>
      <c r="BC652" s="157"/>
      <c r="BD652" s="157"/>
      <c r="BE652" s="173" t="s">
        <v>2411</v>
      </c>
      <c r="BF652" s="173" t="s">
        <v>2412</v>
      </c>
      <c r="BG652" s="173" t="s">
        <v>2413</v>
      </c>
      <c r="BH652" s="173" t="s">
        <v>2267</v>
      </c>
      <c r="BI652" s="173" t="s">
        <v>210</v>
      </c>
      <c r="BJ652" s="157"/>
      <c r="BK652" s="157"/>
      <c r="BL652" s="157"/>
      <c r="BM652" s="157"/>
      <c r="BN652" s="157"/>
      <c r="BO652" s="157"/>
      <c r="BP652" s="157"/>
      <c r="BQ652" s="157"/>
      <c r="BR652" s="157"/>
      <c r="BS652" s="157"/>
      <c r="BT652" s="157"/>
      <c r="BU652" s="157"/>
      <c r="BV652" s="157"/>
      <c r="BW652" s="157"/>
      <c r="BX652" s="157"/>
      <c r="BY652" s="157"/>
      <c r="BZ652" s="157"/>
      <c r="CA652" s="157"/>
      <c r="CB652" s="157"/>
      <c r="CC652" s="157"/>
      <c r="CD652" s="157"/>
      <c r="CE652" s="157"/>
      <c r="CF652" s="157"/>
      <c r="CG652" s="157"/>
      <c r="CH652" s="157"/>
      <c r="CI652" s="157"/>
      <c r="CJ652" s="157"/>
      <c r="CK652" s="157"/>
      <c r="CL652" s="157"/>
      <c r="CM652" s="157"/>
      <c r="CN652" s="157"/>
      <c r="CO652" s="157"/>
      <c r="CP652" s="157"/>
      <c r="CQ652" s="157"/>
      <c r="CR652" s="157"/>
      <c r="CS652" s="157"/>
      <c r="CT652" s="157"/>
      <c r="CU652" s="157"/>
      <c r="CV652" s="157"/>
      <c r="CW652" s="157"/>
      <c r="CX652" s="157"/>
      <c r="CY652" s="157"/>
      <c r="CZ652" s="157"/>
      <c r="DA652" s="157"/>
      <c r="DB652" s="157"/>
      <c r="DC652" s="157"/>
      <c r="DD652" s="157"/>
      <c r="DE652" s="157"/>
      <c r="DF652" s="157"/>
      <c r="DG652" s="157"/>
      <c r="DH652" s="157"/>
    </row>
    <row r="653" spans="1:112" x14ac:dyDescent="0.25">
      <c r="A653" s="157"/>
      <c r="B653" s="157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  <c r="AA653" s="157"/>
      <c r="AB653" s="157"/>
      <c r="AC653" s="157"/>
      <c r="AD653" s="157"/>
      <c r="AE653" s="157"/>
      <c r="AF653" s="157"/>
      <c r="AG653" s="157"/>
      <c r="AH653" s="157"/>
      <c r="AI653" s="157"/>
      <c r="AJ653" s="157"/>
      <c r="AK653" s="157"/>
      <c r="AL653" s="157"/>
      <c r="AM653" s="157"/>
      <c r="AN653" s="157"/>
      <c r="AO653" s="157"/>
      <c r="AP653" s="157"/>
      <c r="AQ653" s="157"/>
      <c r="AR653" s="157"/>
      <c r="AS653" s="157"/>
      <c r="AT653" s="157"/>
      <c r="AU653" s="157"/>
      <c r="AV653" s="157"/>
      <c r="AW653" s="157"/>
      <c r="AX653" s="157"/>
      <c r="AY653" s="157"/>
      <c r="AZ653" s="157"/>
      <c r="BA653" s="157"/>
      <c r="BB653" s="157"/>
      <c r="BC653" s="157"/>
      <c r="BD653" s="157"/>
      <c r="BE653" s="173" t="s">
        <v>2414</v>
      </c>
      <c r="BF653" s="173" t="s">
        <v>2412</v>
      </c>
      <c r="BG653" s="173" t="s">
        <v>2415</v>
      </c>
      <c r="BH653" s="173" t="s">
        <v>2258</v>
      </c>
      <c r="BI653" s="173" t="s">
        <v>210</v>
      </c>
      <c r="BJ653" s="157"/>
      <c r="BK653" s="157"/>
      <c r="BL653" s="157"/>
      <c r="BM653" s="157"/>
      <c r="BN653" s="157"/>
      <c r="BO653" s="157"/>
      <c r="BP653" s="157"/>
      <c r="BQ653" s="157"/>
      <c r="BR653" s="157"/>
      <c r="BS653" s="157"/>
      <c r="BT653" s="157"/>
      <c r="BU653" s="157"/>
      <c r="BV653" s="157"/>
      <c r="BW653" s="157"/>
      <c r="BX653" s="157"/>
      <c r="BY653" s="157"/>
      <c r="BZ653" s="157"/>
      <c r="CA653" s="157"/>
      <c r="CB653" s="157"/>
      <c r="CC653" s="157"/>
      <c r="CD653" s="157"/>
      <c r="CE653" s="157"/>
      <c r="CF653" s="157"/>
      <c r="CG653" s="157"/>
      <c r="CH653" s="157"/>
      <c r="CI653" s="157"/>
      <c r="CJ653" s="157"/>
      <c r="CK653" s="157"/>
      <c r="CL653" s="157"/>
      <c r="CM653" s="157"/>
      <c r="CN653" s="157"/>
      <c r="CO653" s="157"/>
      <c r="CP653" s="157"/>
      <c r="CQ653" s="157"/>
      <c r="CR653" s="157"/>
      <c r="CS653" s="157"/>
      <c r="CT653" s="157"/>
      <c r="CU653" s="157"/>
      <c r="CV653" s="157"/>
      <c r="CW653" s="157"/>
      <c r="CX653" s="157"/>
      <c r="CY653" s="157"/>
      <c r="CZ653" s="157"/>
      <c r="DA653" s="157"/>
      <c r="DB653" s="157"/>
      <c r="DC653" s="157"/>
      <c r="DD653" s="157"/>
      <c r="DE653" s="157"/>
      <c r="DF653" s="157"/>
      <c r="DG653" s="157"/>
      <c r="DH653" s="157"/>
    </row>
    <row r="654" spans="1:112" x14ac:dyDescent="0.25">
      <c r="A654" s="157"/>
      <c r="B654" s="157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  <c r="AA654" s="157"/>
      <c r="AB654" s="157"/>
      <c r="AC654" s="157"/>
      <c r="AD654" s="157"/>
      <c r="AE654" s="157"/>
      <c r="AF654" s="157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157"/>
      <c r="AQ654" s="157"/>
      <c r="AR654" s="157"/>
      <c r="AS654" s="157"/>
      <c r="AT654" s="157"/>
      <c r="AU654" s="157"/>
      <c r="AV654" s="157"/>
      <c r="AW654" s="157"/>
      <c r="AX654" s="157"/>
      <c r="AY654" s="157"/>
      <c r="AZ654" s="157"/>
      <c r="BA654" s="157"/>
      <c r="BB654" s="157"/>
      <c r="BC654" s="157"/>
      <c r="BD654" s="157"/>
      <c r="BE654" s="173" t="s">
        <v>2416</v>
      </c>
      <c r="BF654" s="173" t="s">
        <v>2412</v>
      </c>
      <c r="BG654" s="173" t="s">
        <v>2417</v>
      </c>
      <c r="BH654" s="173" t="s">
        <v>2258</v>
      </c>
      <c r="BI654" s="173" t="s">
        <v>210</v>
      </c>
      <c r="BJ654" s="157"/>
      <c r="BK654" s="157"/>
      <c r="BL654" s="157"/>
      <c r="BM654" s="157"/>
      <c r="BN654" s="157"/>
      <c r="BO654" s="157"/>
      <c r="BP654" s="157"/>
      <c r="BQ654" s="157"/>
      <c r="BR654" s="157"/>
      <c r="BS654" s="157"/>
      <c r="BT654" s="157"/>
      <c r="BU654" s="157"/>
      <c r="BV654" s="157"/>
      <c r="BW654" s="157"/>
      <c r="BX654" s="157"/>
      <c r="BY654" s="157"/>
      <c r="BZ654" s="157"/>
      <c r="CA654" s="157"/>
      <c r="CB654" s="157"/>
      <c r="CC654" s="157"/>
      <c r="CD654" s="157"/>
      <c r="CE654" s="157"/>
      <c r="CF654" s="157"/>
      <c r="CG654" s="157"/>
      <c r="CH654" s="157"/>
      <c r="CI654" s="157"/>
      <c r="CJ654" s="157"/>
      <c r="CK654" s="157"/>
      <c r="CL654" s="157"/>
      <c r="CM654" s="157"/>
      <c r="CN654" s="157"/>
      <c r="CO654" s="157"/>
      <c r="CP654" s="157"/>
      <c r="CQ654" s="157"/>
      <c r="CR654" s="157"/>
      <c r="CS654" s="157"/>
      <c r="CT654" s="157"/>
      <c r="CU654" s="157"/>
      <c r="CV654" s="157"/>
      <c r="CW654" s="157"/>
      <c r="CX654" s="157"/>
      <c r="CY654" s="157"/>
      <c r="CZ654" s="157"/>
      <c r="DA654" s="157"/>
      <c r="DB654" s="157"/>
      <c r="DC654" s="157"/>
      <c r="DD654" s="157"/>
      <c r="DE654" s="157"/>
      <c r="DF654" s="157"/>
      <c r="DG654" s="157"/>
      <c r="DH654" s="157"/>
    </row>
    <row r="655" spans="1:112" x14ac:dyDescent="0.25">
      <c r="A655" s="157"/>
      <c r="B655" s="157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  <c r="AA655" s="157"/>
      <c r="AB655" s="157"/>
      <c r="AC655" s="157"/>
      <c r="AD655" s="157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157"/>
      <c r="AQ655" s="157"/>
      <c r="AR655" s="157"/>
      <c r="AS655" s="157"/>
      <c r="AT655" s="157"/>
      <c r="AU655" s="157"/>
      <c r="AV655" s="157"/>
      <c r="AW655" s="157"/>
      <c r="AX655" s="157"/>
      <c r="AY655" s="157"/>
      <c r="AZ655" s="157"/>
      <c r="BA655" s="157"/>
      <c r="BB655" s="157"/>
      <c r="BC655" s="157"/>
      <c r="BD655" s="157"/>
      <c r="BE655" s="173" t="s">
        <v>2418</v>
      </c>
      <c r="BF655" s="173" t="s">
        <v>2412</v>
      </c>
      <c r="BG655" s="173" t="s">
        <v>2419</v>
      </c>
      <c r="BH655" s="173" t="s">
        <v>2258</v>
      </c>
      <c r="BI655" s="173" t="s">
        <v>210</v>
      </c>
      <c r="BJ655" s="157"/>
      <c r="BK655" s="157"/>
      <c r="BL655" s="157"/>
      <c r="BM655" s="157"/>
      <c r="BN655" s="157"/>
      <c r="BO655" s="157"/>
      <c r="BP655" s="157"/>
      <c r="BQ655" s="157"/>
      <c r="BR655" s="157"/>
      <c r="BS655" s="157"/>
      <c r="BT655" s="157"/>
      <c r="BU655" s="157"/>
      <c r="BV655" s="157"/>
      <c r="BW655" s="157"/>
      <c r="BX655" s="157"/>
      <c r="BY655" s="157"/>
      <c r="BZ655" s="157"/>
      <c r="CA655" s="157"/>
      <c r="CB655" s="157"/>
      <c r="CC655" s="157"/>
      <c r="CD655" s="157"/>
      <c r="CE655" s="157"/>
      <c r="CF655" s="157"/>
      <c r="CG655" s="157"/>
      <c r="CH655" s="157"/>
      <c r="CI655" s="157"/>
      <c r="CJ655" s="157"/>
      <c r="CK655" s="157"/>
      <c r="CL655" s="157"/>
      <c r="CM655" s="157"/>
      <c r="CN655" s="157"/>
      <c r="CO655" s="157"/>
      <c r="CP655" s="157"/>
      <c r="CQ655" s="157"/>
      <c r="CR655" s="157"/>
      <c r="CS655" s="157"/>
      <c r="CT655" s="157"/>
      <c r="CU655" s="157"/>
      <c r="CV655" s="157"/>
      <c r="CW655" s="157"/>
      <c r="CX655" s="157"/>
      <c r="CY655" s="157"/>
      <c r="CZ655" s="157"/>
      <c r="DA655" s="157"/>
      <c r="DB655" s="157"/>
      <c r="DC655" s="157"/>
      <c r="DD655" s="157"/>
      <c r="DE655" s="157"/>
      <c r="DF655" s="157"/>
      <c r="DG655" s="157"/>
      <c r="DH655" s="157"/>
    </row>
    <row r="656" spans="1:112" x14ac:dyDescent="0.25">
      <c r="A656" s="157"/>
      <c r="B656" s="157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  <c r="AT656" s="157"/>
      <c r="AU656" s="157"/>
      <c r="AV656" s="157"/>
      <c r="AW656" s="157"/>
      <c r="AX656" s="157"/>
      <c r="AY656" s="157"/>
      <c r="AZ656" s="157"/>
      <c r="BA656" s="157"/>
      <c r="BB656" s="157"/>
      <c r="BC656" s="157"/>
      <c r="BD656" s="157"/>
      <c r="BE656" s="173" t="s">
        <v>2420</v>
      </c>
      <c r="BF656" s="173" t="s">
        <v>2412</v>
      </c>
      <c r="BG656" s="173" t="s">
        <v>2421</v>
      </c>
      <c r="BH656" s="173" t="s">
        <v>2258</v>
      </c>
      <c r="BI656" s="173" t="s">
        <v>210</v>
      </c>
      <c r="BJ656" s="157"/>
      <c r="BK656" s="157"/>
      <c r="BL656" s="157"/>
      <c r="BM656" s="157"/>
      <c r="BN656" s="157"/>
      <c r="BO656" s="157"/>
      <c r="BP656" s="157"/>
      <c r="BQ656" s="157"/>
      <c r="BR656" s="157"/>
      <c r="BS656" s="157"/>
      <c r="BT656" s="157"/>
      <c r="BU656" s="157"/>
      <c r="BV656" s="157"/>
      <c r="BW656" s="157"/>
      <c r="BX656" s="157"/>
      <c r="BY656" s="157"/>
      <c r="BZ656" s="157"/>
      <c r="CA656" s="157"/>
      <c r="CB656" s="157"/>
      <c r="CC656" s="157"/>
      <c r="CD656" s="157"/>
      <c r="CE656" s="157"/>
      <c r="CF656" s="157"/>
      <c r="CG656" s="157"/>
      <c r="CH656" s="157"/>
      <c r="CI656" s="157"/>
      <c r="CJ656" s="157"/>
      <c r="CK656" s="157"/>
      <c r="CL656" s="157"/>
      <c r="CM656" s="157"/>
      <c r="CN656" s="157"/>
      <c r="CO656" s="157"/>
      <c r="CP656" s="157"/>
      <c r="CQ656" s="157"/>
      <c r="CR656" s="157"/>
      <c r="CS656" s="157"/>
      <c r="CT656" s="157"/>
      <c r="CU656" s="157"/>
      <c r="CV656" s="157"/>
      <c r="CW656" s="157"/>
      <c r="CX656" s="157"/>
      <c r="CY656" s="157"/>
      <c r="CZ656" s="157"/>
      <c r="DA656" s="157"/>
      <c r="DB656" s="157"/>
      <c r="DC656" s="157"/>
      <c r="DD656" s="157"/>
      <c r="DE656" s="157"/>
      <c r="DF656" s="157"/>
      <c r="DG656" s="157"/>
      <c r="DH656" s="157"/>
    </row>
    <row r="657" spans="1:112" x14ac:dyDescent="0.25">
      <c r="A657" s="157"/>
      <c r="B657" s="157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  <c r="AA657" s="157"/>
      <c r="AB657" s="157"/>
      <c r="AC657" s="157"/>
      <c r="AD657" s="157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/>
      <c r="AQ657" s="157"/>
      <c r="AR657" s="157"/>
      <c r="AS657" s="157"/>
      <c r="AT657" s="157"/>
      <c r="AU657" s="157"/>
      <c r="AV657" s="157"/>
      <c r="AW657" s="157"/>
      <c r="AX657" s="157"/>
      <c r="AY657" s="157"/>
      <c r="AZ657" s="157"/>
      <c r="BA657" s="157"/>
      <c r="BB657" s="157"/>
      <c r="BC657" s="157"/>
      <c r="BD657" s="157"/>
      <c r="BE657" s="173" t="s">
        <v>2422</v>
      </c>
      <c r="BF657" s="173" t="s">
        <v>2412</v>
      </c>
      <c r="BG657" s="173" t="s">
        <v>2423</v>
      </c>
      <c r="BH657" s="173" t="s">
        <v>2258</v>
      </c>
      <c r="BI657" s="173" t="s">
        <v>210</v>
      </c>
      <c r="BJ657" s="157"/>
      <c r="BK657" s="157"/>
      <c r="BL657" s="157"/>
      <c r="BM657" s="157"/>
      <c r="BN657" s="157"/>
      <c r="BO657" s="157"/>
      <c r="BP657" s="157"/>
      <c r="BQ657" s="157"/>
      <c r="BR657" s="157"/>
      <c r="BS657" s="157"/>
      <c r="BT657" s="157"/>
      <c r="BU657" s="157"/>
      <c r="BV657" s="157"/>
      <c r="BW657" s="157"/>
      <c r="BX657" s="157"/>
      <c r="BY657" s="157"/>
      <c r="BZ657" s="157"/>
      <c r="CA657" s="157"/>
      <c r="CB657" s="157"/>
      <c r="CC657" s="157"/>
      <c r="CD657" s="157"/>
      <c r="CE657" s="157"/>
      <c r="CF657" s="157"/>
      <c r="CG657" s="157"/>
      <c r="CH657" s="157"/>
      <c r="CI657" s="157"/>
      <c r="CJ657" s="157"/>
      <c r="CK657" s="157"/>
      <c r="CL657" s="157"/>
      <c r="CM657" s="157"/>
      <c r="CN657" s="157"/>
      <c r="CO657" s="157"/>
      <c r="CP657" s="157"/>
      <c r="CQ657" s="157"/>
      <c r="CR657" s="157"/>
      <c r="CS657" s="157"/>
      <c r="CT657" s="157"/>
      <c r="CU657" s="157"/>
      <c r="CV657" s="157"/>
      <c r="CW657" s="157"/>
      <c r="CX657" s="157"/>
      <c r="CY657" s="157"/>
      <c r="CZ657" s="157"/>
      <c r="DA657" s="157"/>
      <c r="DB657" s="157"/>
      <c r="DC657" s="157"/>
      <c r="DD657" s="157"/>
      <c r="DE657" s="157"/>
      <c r="DF657" s="157"/>
      <c r="DG657" s="157"/>
      <c r="DH657" s="157"/>
    </row>
    <row r="658" spans="1:112" x14ac:dyDescent="0.25">
      <c r="A658" s="157"/>
      <c r="B658" s="157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  <c r="AA658" s="157"/>
      <c r="AB658" s="157"/>
      <c r="AC658" s="157"/>
      <c r="AD658" s="157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/>
      <c r="AQ658" s="157"/>
      <c r="AR658" s="157"/>
      <c r="AS658" s="157"/>
      <c r="AT658" s="157"/>
      <c r="AU658" s="157"/>
      <c r="AV658" s="157"/>
      <c r="AW658" s="157"/>
      <c r="AX658" s="157"/>
      <c r="AY658" s="157"/>
      <c r="AZ658" s="157"/>
      <c r="BA658" s="157"/>
      <c r="BB658" s="157"/>
      <c r="BC658" s="157"/>
      <c r="BD658" s="157"/>
      <c r="BE658" s="173" t="s">
        <v>2424</v>
      </c>
      <c r="BF658" s="173" t="s">
        <v>2412</v>
      </c>
      <c r="BG658" s="173" t="s">
        <v>2425</v>
      </c>
      <c r="BH658" s="173" t="s">
        <v>2258</v>
      </c>
      <c r="BI658" s="173" t="s">
        <v>210</v>
      </c>
      <c r="BJ658" s="157"/>
      <c r="BK658" s="157"/>
      <c r="BL658" s="157"/>
      <c r="BM658" s="157"/>
      <c r="BN658" s="157"/>
      <c r="BO658" s="157"/>
      <c r="BP658" s="157"/>
      <c r="BQ658" s="157"/>
      <c r="BR658" s="157"/>
      <c r="BS658" s="157"/>
      <c r="BT658" s="157"/>
      <c r="BU658" s="157"/>
      <c r="BV658" s="157"/>
      <c r="BW658" s="157"/>
      <c r="BX658" s="157"/>
      <c r="BY658" s="157"/>
      <c r="BZ658" s="157"/>
      <c r="CA658" s="157"/>
      <c r="CB658" s="157"/>
      <c r="CC658" s="157"/>
      <c r="CD658" s="157"/>
      <c r="CE658" s="157"/>
      <c r="CF658" s="157"/>
      <c r="CG658" s="157"/>
      <c r="CH658" s="157"/>
      <c r="CI658" s="157"/>
      <c r="CJ658" s="157"/>
      <c r="CK658" s="157"/>
      <c r="CL658" s="157"/>
      <c r="CM658" s="157"/>
      <c r="CN658" s="157"/>
      <c r="CO658" s="157"/>
      <c r="CP658" s="157"/>
      <c r="CQ658" s="157"/>
      <c r="CR658" s="157"/>
      <c r="CS658" s="157"/>
      <c r="CT658" s="157"/>
      <c r="CU658" s="157"/>
      <c r="CV658" s="157"/>
      <c r="CW658" s="157"/>
      <c r="CX658" s="157"/>
      <c r="CY658" s="157"/>
      <c r="CZ658" s="157"/>
      <c r="DA658" s="157"/>
      <c r="DB658" s="157"/>
      <c r="DC658" s="157"/>
      <c r="DD658" s="157"/>
      <c r="DE658" s="157"/>
      <c r="DF658" s="157"/>
      <c r="DG658" s="157"/>
      <c r="DH658" s="157"/>
    </row>
    <row r="659" spans="1:112" x14ac:dyDescent="0.25">
      <c r="A659" s="157"/>
      <c r="B659" s="157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  <c r="AA659" s="157"/>
      <c r="AB659" s="157"/>
      <c r="AC659" s="157"/>
      <c r="AD659" s="157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  <c r="AT659" s="157"/>
      <c r="AU659" s="157"/>
      <c r="AV659" s="157"/>
      <c r="AW659" s="157"/>
      <c r="AX659" s="157"/>
      <c r="AY659" s="157"/>
      <c r="AZ659" s="157"/>
      <c r="BA659" s="157"/>
      <c r="BB659" s="157"/>
      <c r="BC659" s="157"/>
      <c r="BD659" s="157"/>
      <c r="BE659" s="173" t="s">
        <v>2426</v>
      </c>
      <c r="BF659" s="173" t="s">
        <v>2412</v>
      </c>
      <c r="BG659" s="173" t="s">
        <v>2427</v>
      </c>
      <c r="BH659" s="173" t="s">
        <v>2267</v>
      </c>
      <c r="BI659" s="173" t="s">
        <v>210</v>
      </c>
      <c r="BJ659" s="157"/>
      <c r="BK659" s="157"/>
      <c r="BL659" s="157"/>
      <c r="BM659" s="157"/>
      <c r="BN659" s="157"/>
      <c r="BO659" s="157"/>
      <c r="BP659" s="157"/>
      <c r="BQ659" s="157"/>
      <c r="BR659" s="157"/>
      <c r="BS659" s="157"/>
      <c r="BT659" s="157"/>
      <c r="BU659" s="157"/>
      <c r="BV659" s="157"/>
      <c r="BW659" s="157"/>
      <c r="BX659" s="157"/>
      <c r="BY659" s="157"/>
      <c r="BZ659" s="157"/>
      <c r="CA659" s="157"/>
      <c r="CB659" s="157"/>
      <c r="CC659" s="157"/>
      <c r="CD659" s="157"/>
      <c r="CE659" s="157"/>
      <c r="CF659" s="157"/>
      <c r="CG659" s="157"/>
      <c r="CH659" s="157"/>
      <c r="CI659" s="157"/>
      <c r="CJ659" s="157"/>
      <c r="CK659" s="157"/>
      <c r="CL659" s="157"/>
      <c r="CM659" s="157"/>
      <c r="CN659" s="157"/>
      <c r="CO659" s="157"/>
      <c r="CP659" s="157"/>
      <c r="CQ659" s="157"/>
      <c r="CR659" s="157"/>
      <c r="CS659" s="157"/>
      <c r="CT659" s="157"/>
      <c r="CU659" s="157"/>
      <c r="CV659" s="157"/>
      <c r="CW659" s="157"/>
      <c r="CX659" s="157"/>
      <c r="CY659" s="157"/>
      <c r="CZ659" s="157"/>
      <c r="DA659" s="157"/>
      <c r="DB659" s="157"/>
      <c r="DC659" s="157"/>
      <c r="DD659" s="157"/>
      <c r="DE659" s="157"/>
      <c r="DF659" s="157"/>
      <c r="DG659" s="157"/>
      <c r="DH659" s="157"/>
    </row>
    <row r="660" spans="1:112" x14ac:dyDescent="0.25">
      <c r="A660" s="157"/>
      <c r="B660" s="157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  <c r="AT660" s="157"/>
      <c r="AU660" s="157"/>
      <c r="AV660" s="157"/>
      <c r="AW660" s="157"/>
      <c r="AX660" s="157"/>
      <c r="AY660" s="157"/>
      <c r="AZ660" s="157"/>
      <c r="BA660" s="157"/>
      <c r="BB660" s="157"/>
      <c r="BC660" s="157"/>
      <c r="BD660" s="157"/>
      <c r="BE660" s="173" t="s">
        <v>2428</v>
      </c>
      <c r="BF660" s="173" t="s">
        <v>2412</v>
      </c>
      <c r="BG660" s="173" t="s">
        <v>2429</v>
      </c>
      <c r="BH660" s="173" t="s">
        <v>2267</v>
      </c>
      <c r="BI660" s="173" t="s">
        <v>210</v>
      </c>
      <c r="BJ660" s="157"/>
      <c r="BK660" s="157"/>
      <c r="BL660" s="157"/>
      <c r="BM660" s="157"/>
      <c r="BN660" s="157"/>
      <c r="BO660" s="157"/>
      <c r="BP660" s="157"/>
      <c r="BQ660" s="157"/>
      <c r="BR660" s="157"/>
      <c r="BS660" s="157"/>
      <c r="BT660" s="157"/>
      <c r="BU660" s="157"/>
      <c r="BV660" s="157"/>
      <c r="BW660" s="157"/>
      <c r="BX660" s="157"/>
      <c r="BY660" s="157"/>
      <c r="BZ660" s="157"/>
      <c r="CA660" s="157"/>
      <c r="CB660" s="157"/>
      <c r="CC660" s="157"/>
      <c r="CD660" s="157"/>
      <c r="CE660" s="157"/>
      <c r="CF660" s="157"/>
      <c r="CG660" s="157"/>
      <c r="CH660" s="157"/>
      <c r="CI660" s="157"/>
      <c r="CJ660" s="157"/>
      <c r="CK660" s="157"/>
      <c r="CL660" s="157"/>
      <c r="CM660" s="157"/>
      <c r="CN660" s="157"/>
      <c r="CO660" s="157"/>
      <c r="CP660" s="157"/>
      <c r="CQ660" s="157"/>
      <c r="CR660" s="157"/>
      <c r="CS660" s="157"/>
      <c r="CT660" s="157"/>
      <c r="CU660" s="157"/>
      <c r="CV660" s="157"/>
      <c r="CW660" s="157"/>
      <c r="CX660" s="157"/>
      <c r="CY660" s="157"/>
      <c r="CZ660" s="157"/>
      <c r="DA660" s="157"/>
      <c r="DB660" s="157"/>
      <c r="DC660" s="157"/>
      <c r="DD660" s="157"/>
      <c r="DE660" s="157"/>
      <c r="DF660" s="157"/>
      <c r="DG660" s="157"/>
      <c r="DH660" s="157"/>
    </row>
    <row r="661" spans="1:112" x14ac:dyDescent="0.25">
      <c r="A661" s="157"/>
      <c r="B661" s="157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  <c r="AZ661" s="157"/>
      <c r="BA661" s="157"/>
      <c r="BB661" s="157"/>
      <c r="BC661" s="157"/>
      <c r="BD661" s="157"/>
      <c r="BE661" s="173" t="s">
        <v>2430</v>
      </c>
      <c r="BF661" s="173" t="s">
        <v>2412</v>
      </c>
      <c r="BG661" s="173" t="s">
        <v>2431</v>
      </c>
      <c r="BH661" s="173" t="s">
        <v>2267</v>
      </c>
      <c r="BI661" s="173" t="s">
        <v>210</v>
      </c>
      <c r="BJ661" s="157"/>
      <c r="BK661" s="157"/>
      <c r="BL661" s="157"/>
      <c r="BM661" s="157"/>
      <c r="BN661" s="157"/>
      <c r="BO661" s="157"/>
      <c r="BP661" s="157"/>
      <c r="BQ661" s="157"/>
      <c r="BR661" s="157"/>
      <c r="BS661" s="157"/>
      <c r="BT661" s="157"/>
      <c r="BU661" s="157"/>
      <c r="BV661" s="157"/>
      <c r="BW661" s="157"/>
      <c r="BX661" s="157"/>
      <c r="BY661" s="157"/>
      <c r="BZ661" s="157"/>
      <c r="CA661" s="157"/>
      <c r="CB661" s="157"/>
      <c r="CC661" s="157"/>
      <c r="CD661" s="157"/>
      <c r="CE661" s="157"/>
      <c r="CF661" s="157"/>
      <c r="CG661" s="157"/>
      <c r="CH661" s="157"/>
      <c r="CI661" s="157"/>
      <c r="CJ661" s="157"/>
      <c r="CK661" s="157"/>
      <c r="CL661" s="157"/>
      <c r="CM661" s="157"/>
      <c r="CN661" s="157"/>
      <c r="CO661" s="157"/>
      <c r="CP661" s="157"/>
      <c r="CQ661" s="157"/>
      <c r="CR661" s="157"/>
      <c r="CS661" s="157"/>
      <c r="CT661" s="157"/>
      <c r="CU661" s="157"/>
      <c r="CV661" s="157"/>
      <c r="CW661" s="157"/>
      <c r="CX661" s="157"/>
      <c r="CY661" s="157"/>
      <c r="CZ661" s="157"/>
      <c r="DA661" s="157"/>
      <c r="DB661" s="157"/>
      <c r="DC661" s="157"/>
      <c r="DD661" s="157"/>
      <c r="DE661" s="157"/>
      <c r="DF661" s="157"/>
      <c r="DG661" s="157"/>
      <c r="DH661" s="157"/>
    </row>
    <row r="662" spans="1:112" x14ac:dyDescent="0.25">
      <c r="A662" s="157"/>
      <c r="B662" s="157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/>
      <c r="AT662" s="157"/>
      <c r="AU662" s="157"/>
      <c r="AV662" s="157"/>
      <c r="AW662" s="157"/>
      <c r="AX662" s="157"/>
      <c r="AY662" s="157"/>
      <c r="AZ662" s="157"/>
      <c r="BA662" s="157"/>
      <c r="BB662" s="157"/>
      <c r="BC662" s="157"/>
      <c r="BD662" s="157"/>
      <c r="BE662" s="173" t="s">
        <v>2432</v>
      </c>
      <c r="BF662" s="173" t="s">
        <v>2412</v>
      </c>
      <c r="BG662" s="173" t="s">
        <v>2433</v>
      </c>
      <c r="BH662" s="173" t="s">
        <v>2267</v>
      </c>
      <c r="BI662" s="173" t="s">
        <v>210</v>
      </c>
      <c r="BJ662" s="157"/>
      <c r="BK662" s="157"/>
      <c r="BL662" s="157"/>
      <c r="BM662" s="157"/>
      <c r="BN662" s="157"/>
      <c r="BO662" s="157"/>
      <c r="BP662" s="157"/>
      <c r="BQ662" s="157"/>
      <c r="BR662" s="157"/>
      <c r="BS662" s="157"/>
      <c r="BT662" s="157"/>
      <c r="BU662" s="157"/>
      <c r="BV662" s="157"/>
      <c r="BW662" s="157"/>
      <c r="BX662" s="157"/>
      <c r="BY662" s="157"/>
      <c r="BZ662" s="157"/>
      <c r="CA662" s="157"/>
      <c r="CB662" s="157"/>
      <c r="CC662" s="157"/>
      <c r="CD662" s="157"/>
      <c r="CE662" s="157"/>
      <c r="CF662" s="157"/>
      <c r="CG662" s="157"/>
      <c r="CH662" s="157"/>
      <c r="CI662" s="157"/>
      <c r="CJ662" s="157"/>
      <c r="CK662" s="157"/>
      <c r="CL662" s="157"/>
      <c r="CM662" s="157"/>
      <c r="CN662" s="157"/>
      <c r="CO662" s="157"/>
      <c r="CP662" s="157"/>
      <c r="CQ662" s="157"/>
      <c r="CR662" s="157"/>
      <c r="CS662" s="157"/>
      <c r="CT662" s="157"/>
      <c r="CU662" s="157"/>
      <c r="CV662" s="157"/>
      <c r="CW662" s="157"/>
      <c r="CX662" s="157"/>
      <c r="CY662" s="157"/>
      <c r="CZ662" s="157"/>
      <c r="DA662" s="157"/>
      <c r="DB662" s="157"/>
      <c r="DC662" s="157"/>
      <c r="DD662" s="157"/>
      <c r="DE662" s="157"/>
      <c r="DF662" s="157"/>
      <c r="DG662" s="157"/>
      <c r="DH662" s="157"/>
    </row>
    <row r="663" spans="1:112" x14ac:dyDescent="0.25">
      <c r="A663" s="157"/>
      <c r="B663" s="157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  <c r="AA663" s="157"/>
      <c r="AB663" s="157"/>
      <c r="AC663" s="157"/>
      <c r="AD663" s="157"/>
      <c r="AE663" s="157"/>
      <c r="AF663" s="157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157"/>
      <c r="AQ663" s="157"/>
      <c r="AR663" s="157"/>
      <c r="AS663" s="157"/>
      <c r="AT663" s="157"/>
      <c r="AU663" s="157"/>
      <c r="AV663" s="157"/>
      <c r="AW663" s="157"/>
      <c r="AX663" s="157"/>
      <c r="AY663" s="157"/>
      <c r="AZ663" s="157"/>
      <c r="BA663" s="157"/>
      <c r="BB663" s="157"/>
      <c r="BC663" s="157"/>
      <c r="BD663" s="157"/>
      <c r="BE663" s="173" t="s">
        <v>2434</v>
      </c>
      <c r="BF663" s="173" t="s">
        <v>2412</v>
      </c>
      <c r="BG663" s="173" t="s">
        <v>2435</v>
      </c>
      <c r="BH663" s="173" t="s">
        <v>2267</v>
      </c>
      <c r="BI663" s="173" t="s">
        <v>210</v>
      </c>
      <c r="BJ663" s="157"/>
      <c r="BK663" s="157"/>
      <c r="BL663" s="157"/>
      <c r="BM663" s="157"/>
      <c r="BN663" s="157"/>
      <c r="BO663" s="157"/>
      <c r="BP663" s="157"/>
      <c r="BQ663" s="157"/>
      <c r="BR663" s="157"/>
      <c r="BS663" s="157"/>
      <c r="BT663" s="157"/>
      <c r="BU663" s="157"/>
      <c r="BV663" s="157"/>
      <c r="BW663" s="157"/>
      <c r="BX663" s="157"/>
      <c r="BY663" s="157"/>
      <c r="BZ663" s="157"/>
      <c r="CA663" s="157"/>
      <c r="CB663" s="157"/>
      <c r="CC663" s="157"/>
      <c r="CD663" s="157"/>
      <c r="CE663" s="157"/>
      <c r="CF663" s="157"/>
      <c r="CG663" s="157"/>
      <c r="CH663" s="157"/>
      <c r="CI663" s="157"/>
      <c r="CJ663" s="157"/>
      <c r="CK663" s="157"/>
      <c r="CL663" s="157"/>
      <c r="CM663" s="157"/>
      <c r="CN663" s="157"/>
      <c r="CO663" s="157"/>
      <c r="CP663" s="157"/>
      <c r="CQ663" s="157"/>
      <c r="CR663" s="157"/>
      <c r="CS663" s="157"/>
      <c r="CT663" s="157"/>
      <c r="CU663" s="157"/>
      <c r="CV663" s="157"/>
      <c r="CW663" s="157"/>
      <c r="CX663" s="157"/>
      <c r="CY663" s="157"/>
      <c r="CZ663" s="157"/>
      <c r="DA663" s="157"/>
      <c r="DB663" s="157"/>
      <c r="DC663" s="157"/>
      <c r="DD663" s="157"/>
      <c r="DE663" s="157"/>
      <c r="DF663" s="157"/>
      <c r="DG663" s="157"/>
      <c r="DH663" s="157"/>
    </row>
    <row r="664" spans="1:112" x14ac:dyDescent="0.25">
      <c r="A664" s="157"/>
      <c r="B664" s="157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  <c r="AA664" s="157"/>
      <c r="AB664" s="157"/>
      <c r="AC664" s="157"/>
      <c r="AD664" s="157"/>
      <c r="AE664" s="157"/>
      <c r="AF664" s="157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  <c r="AT664" s="157"/>
      <c r="AU664" s="157"/>
      <c r="AV664" s="157"/>
      <c r="AW664" s="157"/>
      <c r="AX664" s="157"/>
      <c r="AY664" s="157"/>
      <c r="AZ664" s="157"/>
      <c r="BA664" s="157"/>
      <c r="BB664" s="157"/>
      <c r="BC664" s="157"/>
      <c r="BD664" s="157"/>
      <c r="BE664" s="157"/>
      <c r="BF664" s="157"/>
      <c r="BG664" s="157"/>
      <c r="BH664" s="157"/>
      <c r="BI664" s="157"/>
      <c r="BJ664" s="157"/>
      <c r="BK664" s="157"/>
      <c r="BL664" s="157"/>
      <c r="BM664" s="157"/>
      <c r="BN664" s="157"/>
      <c r="BO664" s="157"/>
      <c r="BP664" s="157"/>
      <c r="BQ664" s="157"/>
      <c r="BR664" s="157"/>
      <c r="BS664" s="157"/>
      <c r="BT664" s="157"/>
      <c r="BU664" s="157"/>
      <c r="BV664" s="157"/>
      <c r="BW664" s="157"/>
      <c r="BX664" s="157"/>
      <c r="BY664" s="157"/>
      <c r="BZ664" s="157"/>
      <c r="CA664" s="157"/>
      <c r="CB664" s="157"/>
      <c r="CC664" s="157"/>
      <c r="CD664" s="157"/>
      <c r="CE664" s="157"/>
      <c r="CF664" s="157"/>
      <c r="CG664" s="157"/>
      <c r="CH664" s="157"/>
      <c r="CI664" s="157"/>
      <c r="CJ664" s="157"/>
      <c r="CK664" s="157"/>
      <c r="CL664" s="157"/>
      <c r="CM664" s="157"/>
      <c r="CN664" s="157"/>
      <c r="CO664" s="157"/>
      <c r="CP664" s="157"/>
      <c r="CQ664" s="157"/>
      <c r="CR664" s="157"/>
      <c r="CS664" s="157"/>
      <c r="CT664" s="157"/>
      <c r="CU664" s="157"/>
      <c r="CV664" s="157"/>
      <c r="CW664" s="157"/>
      <c r="CX664" s="157"/>
      <c r="CY664" s="157"/>
      <c r="CZ664" s="157"/>
      <c r="DA664" s="157"/>
      <c r="DB664" s="157"/>
      <c r="DC664" s="157"/>
      <c r="DD664" s="157"/>
      <c r="DE664" s="157"/>
      <c r="DF664" s="157"/>
      <c r="DG664" s="157"/>
      <c r="DH664" s="157"/>
    </row>
    <row r="665" spans="1:112" x14ac:dyDescent="0.25">
      <c r="A665" s="157"/>
      <c r="B665" s="157"/>
      <c r="C665" s="157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  <c r="AA665" s="157"/>
      <c r="AB665" s="157"/>
      <c r="AC665" s="157"/>
      <c r="AD665" s="157"/>
      <c r="AE665" s="157"/>
      <c r="AF665" s="157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157"/>
      <c r="AQ665" s="157"/>
      <c r="AR665" s="157"/>
      <c r="AS665" s="157"/>
      <c r="AT665" s="157"/>
      <c r="AU665" s="157"/>
      <c r="AV665" s="157"/>
      <c r="AW665" s="157"/>
      <c r="AX665" s="157"/>
      <c r="AY665" s="157"/>
      <c r="AZ665" s="157"/>
      <c r="BA665" s="157"/>
      <c r="BB665" s="157"/>
      <c r="BC665" s="157"/>
      <c r="BD665" s="157"/>
      <c r="BE665" s="157"/>
      <c r="BF665" s="157"/>
      <c r="BG665" s="157"/>
      <c r="BH665" s="157"/>
      <c r="BI665" s="157"/>
      <c r="BJ665" s="157"/>
      <c r="BK665" s="157"/>
      <c r="BL665" s="157"/>
      <c r="BM665" s="157"/>
      <c r="BN665" s="157"/>
      <c r="BO665" s="157"/>
      <c r="BP665" s="157"/>
      <c r="BQ665" s="157"/>
      <c r="BR665" s="157"/>
      <c r="BS665" s="157"/>
      <c r="BT665" s="157"/>
      <c r="BU665" s="157"/>
      <c r="BV665" s="157"/>
      <c r="BW665" s="157"/>
      <c r="BX665" s="157"/>
      <c r="BY665" s="157"/>
      <c r="BZ665" s="157"/>
      <c r="CA665" s="157"/>
      <c r="CB665" s="157"/>
      <c r="CC665" s="157"/>
      <c r="CD665" s="157"/>
      <c r="CE665" s="157"/>
      <c r="CF665" s="157"/>
      <c r="CG665" s="157"/>
      <c r="CH665" s="157"/>
      <c r="CI665" s="157"/>
      <c r="CJ665" s="157"/>
      <c r="CK665" s="157"/>
      <c r="CL665" s="157"/>
      <c r="CM665" s="157"/>
      <c r="CN665" s="157"/>
      <c r="CO665" s="157"/>
      <c r="CP665" s="157"/>
      <c r="CQ665" s="157"/>
      <c r="CR665" s="157"/>
      <c r="CS665" s="157"/>
      <c r="CT665" s="157"/>
      <c r="CU665" s="157"/>
      <c r="CV665" s="157"/>
      <c r="CW665" s="157"/>
      <c r="CX665" s="157"/>
      <c r="CY665" s="157"/>
      <c r="CZ665" s="157"/>
      <c r="DA665" s="157"/>
      <c r="DB665" s="157"/>
      <c r="DC665" s="157"/>
      <c r="DD665" s="157"/>
      <c r="DE665" s="157"/>
      <c r="DF665" s="157"/>
      <c r="DG665" s="157"/>
      <c r="DH665" s="157"/>
    </row>
  </sheetData>
  <sheetProtection password="E6B2" sheet="1" objects="1" scenarios="1"/>
  <mergeCells count="38">
    <mergeCell ref="C1:G1"/>
    <mergeCell ref="BK24:CG24"/>
    <mergeCell ref="CI24:CK24"/>
    <mergeCell ref="BE24:BI24"/>
    <mergeCell ref="B21:C21"/>
    <mergeCell ref="B20:C20"/>
    <mergeCell ref="B19:C19"/>
    <mergeCell ref="AW24:AX24"/>
    <mergeCell ref="AZ24:BC24"/>
    <mergeCell ref="AB24:AD24"/>
    <mergeCell ref="AF24:AH24"/>
    <mergeCell ref="AL24:AN24"/>
    <mergeCell ref="AP24:AR24"/>
    <mergeCell ref="AT24:AU24"/>
    <mergeCell ref="B24:D24"/>
    <mergeCell ref="F24:H24"/>
    <mergeCell ref="B5:C5"/>
    <mergeCell ref="B13:C13"/>
    <mergeCell ref="B12:C12"/>
    <mergeCell ref="B11:C11"/>
    <mergeCell ref="B10:C10"/>
    <mergeCell ref="B9:C9"/>
    <mergeCell ref="B8:C8"/>
    <mergeCell ref="CM24:CO24"/>
    <mergeCell ref="CW24:DG24"/>
    <mergeCell ref="CQ24:CU24"/>
    <mergeCell ref="B7:C7"/>
    <mergeCell ref="B6:C6"/>
    <mergeCell ref="B17:C17"/>
    <mergeCell ref="B16:C16"/>
    <mergeCell ref="B15:C15"/>
    <mergeCell ref="B14:C14"/>
    <mergeCell ref="J24:L24"/>
    <mergeCell ref="N24:P24"/>
    <mergeCell ref="X24:Z24"/>
    <mergeCell ref="T24:V24"/>
    <mergeCell ref="B18:C18"/>
    <mergeCell ref="B22:C22"/>
  </mergeCells>
  <conditionalFormatting sqref="CK127:CL127 CG127 DF127 DH127:DI127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{39B7DF1B-1837-458C-A226-BB980882B796}</x14:id>
        </ext>
      </extLst>
    </cfRule>
  </conditionalFormatting>
  <conditionalFormatting sqref="CH12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{FDF3B94E-ACFD-4FD3-8B36-CD0100A8F04C}</x14:id>
        </ext>
      </extLst>
    </cfRule>
  </conditionalFormatting>
  <conditionalFormatting sqref="CI127:CJ12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{0A1A899D-5F39-41DA-B550-51B12C8B16FC}</x14:id>
        </ext>
      </extLst>
    </cfRule>
  </conditionalFormatting>
  <conditionalFormatting sqref="CO127:DE127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{6EE11716-FFA9-4BCA-8231-83B1EACEC599}</x14:id>
        </ext>
      </extLst>
    </cfRule>
  </conditionalFormatting>
  <conditionalFormatting sqref="CM127:CN12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{9070AF91-531E-44C1-A3D8-E737510A2C99}</x14:id>
        </ext>
      </extLst>
    </cfRule>
  </conditionalFormatting>
  <conditionalFormatting sqref="DG1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{A6BBD02F-72E1-4822-8BC6-F7FFF2ED06D2}</x14:id>
        </ext>
      </extLst>
    </cfRule>
  </conditionalFormatting>
  <hyperlinks>
    <hyperlink ref="B5" location="TIPO_VEICOLO" display="TIPO_VEICOLO"/>
    <hyperlink ref="B6" location="TIPO_OPERAZIONE" display="TIPO_OPERAZIONE"/>
    <hyperlink ref="B7" location="COMBUSTIBILE" display="COMBUSTIBILE"/>
    <hyperlink ref="B8" location="FRENI_SERVIZIO" display="FRENI_SERVIZIO"/>
    <hyperlink ref="B9" location="SERVOSTERZO" display="SERVOSTERZO"/>
    <hyperlink ref="B11" location="ANTIPARTICOLATO" display="ANTIPARTICOLATO"/>
    <hyperlink ref="B12" location="LIMITATORE_VELOCITA" display="LIMITATORE_VELOCITA"/>
    <hyperlink ref="B13" location="ABS" display="ABS"/>
    <hyperlink ref="B14" location="TEMPI" display="TEMPI"/>
    <hyperlink ref="B15" location="FUORISTRADA" display="FUORISTRADA"/>
    <hyperlink ref="B16" location="CAMBIO" display="CAMBIO"/>
    <hyperlink ref="B17" location="CATEGORIE_INTERNAZIONALI" display="CATEGORIE_INTERNAZIONALI"/>
    <hyperlink ref="B18" location="TIPI_OMOLOGAZIONE" display="TIPI_OMOLOGAZIONE"/>
    <hyperlink ref="B19" location="CARROZZERIE" display="CARROZZERIE"/>
    <hyperlink ref="B20" location="INQUINAMENTO" display="INQUINAMENTO"/>
    <hyperlink ref="B10" location="NAZIONALITA" display="NAZIONALITA'"/>
    <hyperlink ref="B21" location="ASTERISCATE" display="ASTERISCATE"/>
    <hyperlink ref="H23" location="INDICE" display="&lt;&lt; INDICE"/>
    <hyperlink ref="L23" location="INDICE" display="&lt;&lt; INDICE"/>
    <hyperlink ref="P23" location="INDICE" display="&lt;&lt; INDICE"/>
    <hyperlink ref="V23" location="INDICE" display="&lt;&lt; INDICE"/>
    <hyperlink ref="Z23" location="INDICE" display="&lt;&lt; INDICE"/>
    <hyperlink ref="AD23" location="INDICE" display="&lt;&lt; INDICE"/>
    <hyperlink ref="AH23" location="INDICE" display="&lt;&lt; INDICE"/>
    <hyperlink ref="AN23" location="INDICE" display="&lt;&lt; INDICE"/>
    <hyperlink ref="AR23" location="INDICE" display="&lt;&lt; INDICE"/>
    <hyperlink ref="AX23" location="INDICE" display="&lt;&lt; INDICE"/>
    <hyperlink ref="AU23" location="INDICE" display="&lt;&lt; INDICE"/>
    <hyperlink ref="BC23" location="INDICE" display="&lt;&lt; INDICE"/>
    <hyperlink ref="BI23" location="INDICE" display="&lt;&lt; INDICE"/>
    <hyperlink ref="CG23" location="INDICE" display="&lt;&lt; INDICE"/>
    <hyperlink ref="CK23" location="INDICE" display="&lt;&lt; INDICE"/>
    <hyperlink ref="CO23" location="INDICE" display="&lt;&lt; INDICE"/>
    <hyperlink ref="B22:C22" location="CAR_SPEC" display="CAR SPEC"/>
  </hyperlink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B7DF1B-1837-458C-A226-BB980882B7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CK127:CL127 CG127 DF127 DH127:DI127</xm:sqref>
        </x14:conditionalFormatting>
        <x14:conditionalFormatting xmlns:xm="http://schemas.microsoft.com/office/excel/2006/main">
          <x14:cfRule type="dataBar" id="{FDF3B94E-ACFD-4FD3-8B36-CD0100A8F0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CH127</xm:sqref>
        </x14:conditionalFormatting>
        <x14:conditionalFormatting xmlns:xm="http://schemas.microsoft.com/office/excel/2006/main">
          <x14:cfRule type="dataBar" id="{0A1A899D-5F39-41DA-B550-51B12C8B16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CI127:CJ127</xm:sqref>
        </x14:conditionalFormatting>
        <x14:conditionalFormatting xmlns:xm="http://schemas.microsoft.com/office/excel/2006/main">
          <x14:cfRule type="dataBar" id="{6EE11716-FFA9-4BCA-8231-83B1EACEC59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CO127:DE127</xm:sqref>
        </x14:conditionalFormatting>
        <x14:conditionalFormatting xmlns:xm="http://schemas.microsoft.com/office/excel/2006/main">
          <x14:cfRule type="dataBar" id="{9070AF91-531E-44C1-A3D8-E737510A2C9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CM127:CN127</xm:sqref>
        </x14:conditionalFormatting>
        <x14:conditionalFormatting xmlns:xm="http://schemas.microsoft.com/office/excel/2006/main">
          <x14:cfRule type="dataBar" id="{A6BBD02F-72E1-4822-8BC6-F7FFF2ED06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DG127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rgb="FFFFC000"/>
  </sheetPr>
  <dimension ref="A1:G16"/>
  <sheetViews>
    <sheetView zoomScale="115" zoomScaleNormal="115" workbookViewId="0">
      <pane ySplit="2" topLeftCell="A3" activePane="bottomLeft" state="frozen"/>
      <selection activeCell="AG98" sqref="AG98:AG99"/>
      <selection pane="bottomLeft" activeCell="AG98" sqref="AG98:AG99"/>
    </sheetView>
  </sheetViews>
  <sheetFormatPr defaultRowHeight="15" x14ac:dyDescent="0.25"/>
  <cols>
    <col min="1" max="1" width="1" customWidth="1"/>
    <col min="2" max="2" width="26" customWidth="1"/>
    <col min="3" max="3" width="21.5703125" customWidth="1"/>
    <col min="4" max="4" width="108" customWidth="1"/>
    <col min="5" max="5" width="1.140625" customWidth="1"/>
    <col min="6" max="6" width="3.42578125" style="24" customWidth="1"/>
    <col min="7" max="7" width="29.5703125" customWidth="1"/>
  </cols>
  <sheetData>
    <row r="1" spans="1:7" ht="26.25" customHeight="1" x14ac:dyDescent="0.35">
      <c r="B1" s="239" t="str">
        <f>VERSIONE</f>
        <v>v1.5</v>
      </c>
      <c r="C1" s="503" t="str">
        <f>AUTORE</f>
        <v>Centro Prova Autoveicoli di Milano con sezione di Brescia</v>
      </c>
      <c r="D1" s="503"/>
      <c r="E1" s="240"/>
      <c r="F1" s="241"/>
    </row>
    <row r="2" spans="1:7" ht="21.6" thickBot="1" x14ac:dyDescent="0.55000000000000004">
      <c r="A2" s="236"/>
      <c r="B2" s="242" t="s">
        <v>2436</v>
      </c>
      <c r="C2" s="243"/>
      <c r="D2" s="243"/>
      <c r="E2" s="243"/>
      <c r="F2" s="244"/>
      <c r="G2" s="25"/>
    </row>
    <row r="3" spans="1:7" ht="6.75" customHeight="1" thickBot="1" x14ac:dyDescent="0.4">
      <c r="A3" s="237"/>
      <c r="B3" s="245"/>
      <c r="C3" s="245"/>
      <c r="D3" s="245"/>
      <c r="E3" s="245"/>
      <c r="F3" s="246"/>
      <c r="G3" s="25"/>
    </row>
    <row r="4" spans="1:7" s="24" customFormat="1" ht="32.25" customHeight="1" thickBot="1" x14ac:dyDescent="0.3">
      <c r="A4" s="26"/>
      <c r="B4" s="491" t="str">
        <f>INSERIMENTO!B4</f>
        <v>Veicolo 1</v>
      </c>
      <c r="C4" s="247" t="s">
        <v>2437</v>
      </c>
      <c r="D4" s="248" t="str">
        <f>STRINGA!BW2</f>
        <v xml:space="preserve">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00000000000000 000000000000000000000000000000000000000000000000000000000000000000000                                                                 000000000000000                               000000000000                                                                                         </v>
      </c>
      <c r="E4" s="249"/>
      <c r="F4" s="250">
        <f>IF(LEN(D4)=572,1,0)</f>
        <v>0</v>
      </c>
      <c r="G4" s="26"/>
    </row>
    <row r="5" spans="1:7" s="24" customFormat="1" ht="32.25" customHeight="1" thickBot="1" x14ac:dyDescent="0.3">
      <c r="A5" s="26"/>
      <c r="B5" s="492"/>
      <c r="C5" s="251" t="s">
        <v>2438</v>
      </c>
      <c r="D5" s="252" t="str">
        <f>STRINGA!BX2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5" s="249"/>
      <c r="F5" s="253">
        <f>IF(AND(LEN(D5)=468,descrittive_A!AG22=0),1,0)</f>
        <v>1</v>
      </c>
      <c r="G5" s="26"/>
    </row>
    <row r="6" spans="1:7" s="24" customFormat="1" ht="32.25" customHeight="1" thickBot="1" x14ac:dyDescent="0.3">
      <c r="A6" s="26"/>
      <c r="B6" s="493"/>
      <c r="C6" s="254" t="s">
        <v>2439</v>
      </c>
      <c r="D6" s="255" t="str">
        <f>STRINGA!BY2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6" s="249"/>
      <c r="F6" s="253">
        <f>IF(AND(LEN(D6)=468,descrittive_B!AG22=0),1,0)</f>
        <v>1</v>
      </c>
      <c r="G6" s="26"/>
    </row>
    <row r="7" spans="1:7" ht="32.25" customHeight="1" thickBot="1" x14ac:dyDescent="0.3">
      <c r="A7" s="25"/>
      <c r="B7" s="494" t="str">
        <f>INSERIMENTO!B7</f>
        <v>Veicolo 2</v>
      </c>
      <c r="C7" s="256" t="s">
        <v>2437</v>
      </c>
      <c r="D7" s="257" t="str">
        <f>STRINGA!BW3</f>
        <v xml:space="preserve">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00000000000000 000000000000000000000000000000000000000000000000000000000000000000000                                                                 000000000000000                               000000000000                                                                                         </v>
      </c>
      <c r="E7" s="249"/>
      <c r="F7" s="250">
        <f t="shared" ref="F7" si="0">IF(LEN(D7)=572,1,0)</f>
        <v>0</v>
      </c>
      <c r="G7" s="26"/>
    </row>
    <row r="8" spans="1:7" ht="32.25" customHeight="1" thickBot="1" x14ac:dyDescent="0.3">
      <c r="A8" s="25"/>
      <c r="B8" s="495"/>
      <c r="C8" s="258" t="s">
        <v>2438</v>
      </c>
      <c r="D8" s="259" t="str">
        <f>STRINGA!BX3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8" s="249"/>
      <c r="F8" s="253">
        <f>IF(AND(LEN(D8)=468,descrittive_A!AG47=0),1,0)</f>
        <v>1</v>
      </c>
      <c r="G8" s="26"/>
    </row>
    <row r="9" spans="1:7" ht="32.25" customHeight="1" thickBot="1" x14ac:dyDescent="0.3">
      <c r="A9" s="25"/>
      <c r="B9" s="496"/>
      <c r="C9" s="260" t="s">
        <v>2439</v>
      </c>
      <c r="D9" s="261" t="str">
        <f>STRINGA!BY3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9" s="249"/>
      <c r="F9" s="253">
        <f>IF(AND(LEN(D9)=468,descrittive_B!AG47=0),1,0)</f>
        <v>1</v>
      </c>
      <c r="G9" s="26"/>
    </row>
    <row r="10" spans="1:7" ht="32.25" customHeight="1" thickBot="1" x14ac:dyDescent="0.3">
      <c r="A10" s="25"/>
      <c r="B10" s="497" t="str">
        <f>INSERIMENTO!B10</f>
        <v>Veicolo 3</v>
      </c>
      <c r="C10" s="262" t="s">
        <v>2437</v>
      </c>
      <c r="D10" s="263" t="str">
        <f>STRINGA!BW4</f>
        <v xml:space="preserve">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00000000000000 000000000000000000000000000000000000000000000000000000000000000000000                                                                 000000000000000                               000000000000                                                                                         </v>
      </c>
      <c r="E10" s="249"/>
      <c r="F10" s="250">
        <f t="shared" ref="F10" si="1">IF(LEN(D10)=572,1,0)</f>
        <v>0</v>
      </c>
      <c r="G10" s="26"/>
    </row>
    <row r="11" spans="1:7" ht="32.25" customHeight="1" thickBot="1" x14ac:dyDescent="0.3">
      <c r="A11" s="25"/>
      <c r="B11" s="498"/>
      <c r="C11" s="264" t="s">
        <v>2438</v>
      </c>
      <c r="D11" s="265" t="str">
        <f>STRINGA!BX4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1" s="249"/>
      <c r="F11" s="253">
        <f>IF(AND(LEN(D11)=468,descrittive_A!AG72=0),1,0)</f>
        <v>1</v>
      </c>
      <c r="G11" s="26"/>
    </row>
    <row r="12" spans="1:7" ht="32.25" customHeight="1" thickBot="1" x14ac:dyDescent="0.3">
      <c r="A12" s="25"/>
      <c r="B12" s="499"/>
      <c r="C12" s="266" t="s">
        <v>2439</v>
      </c>
      <c r="D12" s="267" t="str">
        <f>STRINGA!BY4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2" s="249"/>
      <c r="F12" s="253">
        <f>IF(AND(LEN(D12)=468,descrittive_B!AG72=0),1,0)</f>
        <v>1</v>
      </c>
      <c r="G12" s="26"/>
    </row>
    <row r="13" spans="1:7" ht="32.25" customHeight="1" thickBot="1" x14ac:dyDescent="0.3">
      <c r="A13" s="25"/>
      <c r="B13" s="500" t="str">
        <f>INSERIMENTO!B13</f>
        <v>Veicolo 4</v>
      </c>
      <c r="C13" s="268" t="s">
        <v>2437</v>
      </c>
      <c r="D13" s="269" t="str">
        <f>STRINGA!BW5</f>
        <v xml:space="preserve">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00000000000000 000000000000000000000000000000000000000000000000000000000000000000000                                                                 000000000000000                               000000000000                                                                                         </v>
      </c>
      <c r="E13" s="249"/>
      <c r="F13" s="250">
        <f t="shared" ref="F13" si="2">IF(LEN(D13)=572,1,0)</f>
        <v>0</v>
      </c>
      <c r="G13" s="26"/>
    </row>
    <row r="14" spans="1:7" ht="32.25" customHeight="1" thickBot="1" x14ac:dyDescent="0.3">
      <c r="A14" s="25"/>
      <c r="B14" s="501"/>
      <c r="C14" s="270" t="s">
        <v>2438</v>
      </c>
      <c r="D14" s="271" t="str">
        <f>STRINGA!BX5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4" s="249"/>
      <c r="F14" s="253">
        <f>IF(AND(LEN(D14)=468,descrittive_A!AG97=0),1,0)</f>
        <v>1</v>
      </c>
      <c r="G14" s="25"/>
    </row>
    <row r="15" spans="1:7" ht="32.25" customHeight="1" thickBot="1" x14ac:dyDescent="0.3">
      <c r="A15" s="25"/>
      <c r="B15" s="502"/>
      <c r="C15" s="272" t="s">
        <v>2439</v>
      </c>
      <c r="D15" s="273" t="str">
        <f>STRINGA!BY5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5" s="249"/>
      <c r="F15" s="253">
        <f>IF(AND(LEN(D15)=468,descrittive_B!AG97=0),1,0)</f>
        <v>1</v>
      </c>
      <c r="G15" s="25"/>
    </row>
    <row r="16" spans="1:7" ht="120" customHeight="1" x14ac:dyDescent="0.25">
      <c r="A16" s="25"/>
      <c r="B16" s="25"/>
      <c r="C16" s="25"/>
      <c r="D16" s="25"/>
      <c r="E16" s="25"/>
      <c r="F16" s="26"/>
      <c r="G16" s="25"/>
    </row>
  </sheetData>
  <mergeCells count="5">
    <mergeCell ref="B4:B6"/>
    <mergeCell ref="B7:B9"/>
    <mergeCell ref="B10:B12"/>
    <mergeCell ref="B13:B15"/>
    <mergeCell ref="C1:D1"/>
  </mergeCells>
  <conditionalFormatting sqref="F4:F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F7:F15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ignoredErrors>
    <ignoredError sqref="F7 F10 F1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9" tint="-0.249977111117893"/>
  </sheetPr>
  <dimension ref="A1:CA12"/>
  <sheetViews>
    <sheetView zoomScaleNormal="100" workbookViewId="0">
      <pane xSplit="1" ySplit="1" topLeftCell="BU2" activePane="bottomRight" state="frozen"/>
      <selection activeCell="AG98" sqref="AG98:AG99"/>
      <selection pane="topRight" activeCell="AG98" sqref="AG98:AG99"/>
      <selection pane="bottomLeft" activeCell="AG98" sqref="AG98:AG99"/>
      <selection pane="bottomRight" activeCell="BX1" sqref="BX1"/>
    </sheetView>
  </sheetViews>
  <sheetFormatPr defaultRowHeight="15" x14ac:dyDescent="0.25"/>
  <cols>
    <col min="1" max="1" width="23.42578125" customWidth="1"/>
    <col min="2" max="2" width="14.5703125" customWidth="1"/>
    <col min="3" max="3" width="19.85546875" customWidth="1"/>
    <col min="4" max="4" width="10.28515625" customWidth="1"/>
    <col min="5" max="5" width="12.140625" customWidth="1"/>
    <col min="6" max="6" width="56.28515625" customWidth="1"/>
    <col min="7" max="7" width="32.7109375" customWidth="1"/>
    <col min="8" max="8" width="33.7109375" customWidth="1"/>
    <col min="9" max="9" width="19.28515625" customWidth="1"/>
    <col min="10" max="10" width="18.140625" customWidth="1"/>
    <col min="11" max="11" width="13.140625" customWidth="1"/>
    <col min="13" max="13" width="19.5703125" customWidth="1"/>
    <col min="14" max="15" width="16.42578125" customWidth="1"/>
    <col min="17" max="17" width="19.5703125" customWidth="1"/>
    <col min="19" max="19" width="13.28515625" customWidth="1"/>
    <col min="20" max="20" width="17.140625" customWidth="1"/>
    <col min="21" max="21" width="14.28515625" customWidth="1"/>
    <col min="22" max="22" width="17.42578125" customWidth="1"/>
    <col min="23" max="23" width="14" customWidth="1"/>
    <col min="24" max="24" width="16.5703125" customWidth="1"/>
    <col min="26" max="26" width="8.140625" customWidth="1"/>
    <col min="27" max="27" width="13.42578125" customWidth="1"/>
    <col min="28" max="28" width="12.7109375" customWidth="1"/>
    <col min="30" max="30" width="15.5703125" customWidth="1"/>
    <col min="31" max="31" width="14.28515625" customWidth="1"/>
    <col min="32" max="32" width="13.140625" customWidth="1"/>
    <col min="33" max="33" width="17.42578125" customWidth="1"/>
    <col min="36" max="36" width="12" customWidth="1"/>
    <col min="43" max="43" width="10.5703125" customWidth="1"/>
    <col min="44" max="44" width="15.5703125" customWidth="1"/>
    <col min="45" max="45" width="15.140625" customWidth="1"/>
    <col min="46" max="46" width="11.5703125" customWidth="1"/>
    <col min="47" max="47" width="11.42578125" customWidth="1"/>
    <col min="48" max="48" width="12.5703125" customWidth="1"/>
    <col min="49" max="49" width="13" customWidth="1"/>
    <col min="50" max="50" width="13.5703125" customWidth="1"/>
    <col min="51" max="51" width="11.140625" customWidth="1"/>
    <col min="52" max="52" width="12.85546875" bestFit="1" customWidth="1"/>
    <col min="53" max="53" width="24.7109375" customWidth="1"/>
    <col min="54" max="54" width="19.140625" customWidth="1"/>
    <col min="56" max="56" width="15.42578125" customWidth="1"/>
    <col min="57" max="57" width="19" customWidth="1"/>
    <col min="58" max="58" width="12.85546875" customWidth="1"/>
    <col min="59" max="59" width="17" customWidth="1"/>
    <col min="60" max="60" width="14.140625" customWidth="1"/>
    <col min="61" max="61" width="11" customWidth="1"/>
    <col min="62" max="62" width="10.7109375" customWidth="1"/>
    <col min="63" max="63" width="11.7109375" customWidth="1"/>
    <col min="64" max="64" width="14.5703125" customWidth="1"/>
    <col min="65" max="65" width="10.7109375" customWidth="1"/>
    <col min="66" max="66" width="11.85546875" customWidth="1"/>
    <col min="67" max="67" width="12.42578125" customWidth="1"/>
    <col min="68" max="68" width="13.28515625" customWidth="1"/>
    <col min="69" max="69" width="15.42578125" customWidth="1"/>
    <col min="70" max="70" width="11.5703125" customWidth="1"/>
    <col min="71" max="71" width="17.85546875" customWidth="1"/>
    <col min="72" max="72" width="17.5703125" customWidth="1"/>
    <col min="73" max="73" width="22.7109375" customWidth="1"/>
    <col min="74" max="74" width="28" customWidth="1"/>
    <col min="75" max="75" width="100.7109375" customWidth="1"/>
    <col min="76" max="76" width="56.5703125" customWidth="1"/>
    <col min="77" max="77" width="53.5703125" customWidth="1"/>
    <col min="78" max="79" width="57.85546875" customWidth="1"/>
  </cols>
  <sheetData>
    <row r="1" spans="1:79" s="77" customFormat="1" ht="75" x14ac:dyDescent="0.35">
      <c r="A1" s="76" t="s">
        <v>2440</v>
      </c>
      <c r="B1" s="76" t="str">
        <f>INSERIMENTO!C3</f>
        <v>TIPO OPERAZIONE
[elenco]</v>
      </c>
      <c r="C1" s="76" t="str">
        <f>INSERIMENTO!D3</f>
        <v>CODICE OMOLOGAZIONE</v>
      </c>
      <c r="D1" s="76" t="str">
        <f>INSERIMENTO!E3</f>
        <v>TIPO VEICOLO
[elenco]</v>
      </c>
      <c r="E1" s="76" t="str">
        <f>INSERIMENTO!F3</f>
        <v xml:space="preserve">DATA OMOLOG.
(mmaa, senza barra) </v>
      </c>
      <c r="F1" s="76" t="str">
        <f>INSERIMENTO!G3</f>
        <v>NUMERO OMOLOGAZ. EUROPEA</v>
      </c>
      <c r="G1" s="76" t="str">
        <f>INSERIMENTO!H3</f>
        <v>DATA OMOLOG. EUROPEA (ggmmaaaa, senza barra)</v>
      </c>
      <c r="H1" s="76" t="str">
        <f>INSERIMENTO!I3</f>
        <v>COSTRUTTORE</v>
      </c>
      <c r="I1" s="76" t="str">
        <f>INSERIMENTO!J3</f>
        <v>TIPO</v>
      </c>
      <c r="J1" s="76" t="str">
        <f>INSERIMENTO!K3</f>
        <v>VARIANTE</v>
      </c>
      <c r="K1" s="76" t="str">
        <f>INSERIMENTO!L3</f>
        <v>VERSIONE</v>
      </c>
      <c r="L1" s="76" t="str">
        <f>INSERIMENTO!M3</f>
        <v>MARCA</v>
      </c>
      <c r="M1" s="76" t="str">
        <f>INSERIMENTO!N3</f>
        <v>DENOMINAZIONE COMMERCIALE</v>
      </c>
      <c r="N1" s="76" t="str">
        <f>INSERIMENTO!O3</f>
        <v>CARROZZERIA
[elenco]</v>
      </c>
      <c r="O1" s="76" t="str">
        <f>INSERIMENTO!P3</f>
        <v>CAR SPEC
[elenco]</v>
      </c>
      <c r="P1" s="76" t="str">
        <f>INSERIMENTO!Q3</f>
        <v>MOTORE</v>
      </c>
      <c r="Q1" s="76" t="str">
        <f>INSERIMENTO!R3</f>
        <v>COMBUSTIBILE
[elenco]</v>
      </c>
      <c r="R1" s="76" t="str">
        <f>INSERIMENTO!S3</f>
        <v>TEMPI
[elenco]</v>
      </c>
      <c r="S1" s="76" t="str">
        <f>INSERIMENTO!T3</f>
        <v>NUM. CILINDRI</v>
      </c>
      <c r="T1" s="76" t="str">
        <f>INSERIMENTO!U3</f>
        <v>CILINDRATA
[cc]
(12345,67 no virgola)</v>
      </c>
      <c r="U1" s="76" t="str">
        <f>INSERIMENTO!V3</f>
        <v>POTENZA
[kW]
(123,45 no virgola)</v>
      </c>
      <c r="V1" s="76" t="str">
        <f>INSERIMENTO!W3</f>
        <v>NAZIONALITA'
[elenco]</v>
      </c>
      <c r="W1" s="76" t="str">
        <f>INSERIMENTO!X3</f>
        <v>GIRI POTENZA
[rpm]</v>
      </c>
      <c r="X1" s="76" t="str">
        <f>INSERIMENTO!Y3</f>
        <v>POTENZA FISC.
[CF]</v>
      </c>
      <c r="Y1" s="76" t="str">
        <f>INSERIMENTO!Z3</f>
        <v>POSTI ANT.</v>
      </c>
      <c r="Z1" s="76" t="str">
        <f>INSERIMENTO!AA3</f>
        <v>POSTI TOT.</v>
      </c>
      <c r="AA1" s="76" t="str">
        <f>INSERIMENTO!AB3</f>
        <v>LUNGHEZZA
[mm]</v>
      </c>
      <c r="AB1" s="76" t="str">
        <f>INSERIMENTO!AC3</f>
        <v>LARGHEZZA
[mm]</v>
      </c>
      <c r="AC1" s="76" t="str">
        <f>INSERIMENTO!AD3</f>
        <v>SBALZO POST.
[mm]</v>
      </c>
      <c r="AD1" s="76" t="str">
        <f>INSERIMENTO!AE3</f>
        <v>CARREGGIATA
[mm]</v>
      </c>
      <c r="AE1" s="76" t="str">
        <f>INSERIMENTO!AF3</f>
        <v>INTERASSE 1
[mm]</v>
      </c>
      <c r="AF1" s="76" t="str">
        <f>INSERIMENTO!AG3</f>
        <v>INTERASSE 2
[mm]</v>
      </c>
      <c r="AG1" s="76" t="str">
        <f>INSERIMENTO!AH3</f>
        <v>INTERASSE 3
[mm]</v>
      </c>
      <c r="AH1" s="76" t="str">
        <f>INSERIMENTO!AI3</f>
        <v>POSTI BUS A SEDERE</v>
      </c>
      <c r="AI1" s="76" t="str">
        <f>INSERIMENTO!AJ3</f>
        <v>POSTI BUS IN PIEDI</v>
      </c>
      <c r="AJ1" s="76" t="str">
        <f>INSERIMENTO!AK3</f>
        <v>POSTI BUS DI SERVIZIO</v>
      </c>
      <c r="AK1" s="76" t="str">
        <f>INSERIMENTO!AL3</f>
        <v>TARA
[kg]</v>
      </c>
      <c r="AL1" s="76" t="str">
        <f>INSERIMENTO!AM3</f>
        <v>MASSA COMPL.
[kg]</v>
      </c>
      <c r="AM1" s="76" t="str">
        <f>INSERIMENTO!AN3</f>
        <v>MASSA RIM.LE
[kg]</v>
      </c>
      <c r="AN1" s="76" t="str">
        <f>INSERIMENTO!AO3</f>
        <v>NUMERO ASSI</v>
      </c>
      <c r="AO1" s="76" t="str">
        <f>INSERIMENTO!AP3</f>
        <v>NUMERO MARCE</v>
      </c>
      <c r="AP1" s="76" t="str">
        <f>INSERIMENTO!AQ3</f>
        <v>CAMBIO
[elenco]</v>
      </c>
      <c r="AQ1" s="76" t="str">
        <f>INSERIMENTO!AR3</f>
        <v>RAPP. TRASM.</v>
      </c>
      <c r="AR1" s="76" t="str">
        <f>INSERIMENTO!AS3</f>
        <v>SERVOSTERZO
[elenco]</v>
      </c>
      <c r="AS1" s="76" t="str">
        <f>INSERIMENTO!AT3</f>
        <v>PNEUMATICI</v>
      </c>
      <c r="AT1" s="76" t="str">
        <f>INSERIMENTO!AU3</f>
        <v>FRENO DI SERVIZIO
[elenco]</v>
      </c>
      <c r="AU1" s="76" t="str">
        <f>INSERIMENTO!AV3</f>
        <v>DECIBEL
[dB]
(123,45 no virgola)</v>
      </c>
      <c r="AV1" s="76" t="str">
        <f>INSERIMENTO!AW3</f>
        <v>GIRI CONTROLLO
[rpm]</v>
      </c>
      <c r="AW1" s="76" t="str">
        <f>INSERIMENTO!AX3</f>
        <v>VELOCITA'   EFF.
[km/h]
(123,45 no virgola)</v>
      </c>
      <c r="AX1" s="76" t="str">
        <f>INSERIMENTO!AY3</f>
        <v>VALIDITA' OMOLOG.
VLD [elenco]</v>
      </c>
      <c r="AY1" s="76" t="str">
        <f>INSERIMENTO!AZ3</f>
        <v>QUANTITA' MASSIMA OMOLOG.
LIM-N</v>
      </c>
      <c r="AZ1" s="76" t="str">
        <f>INSERIMENTO!BA3</f>
        <v>LIMITE DATA  OMOLOG.
(mmaaaa, no barra)</v>
      </c>
      <c r="BA1" s="76" t="str">
        <f>INSERIMENTO!BB3</f>
        <v>FUORI STRADA
[elenco]</v>
      </c>
      <c r="BB1" s="76" t="str">
        <f>INSERIMENTO!BC3</f>
        <v>IMMATRICOLAZ. DA TELAIO N.</v>
      </c>
      <c r="BC1" s="76" t="str">
        <f>INSERIMENTO!BD3</f>
        <v>ABS
[elenco]</v>
      </c>
      <c r="BD1" s="76" t="str">
        <f>INSERIMENTO!BE3</f>
        <v>LIMITATORE DI VELOCITA'
[elenco]</v>
      </c>
      <c r="BE1" s="76" t="str">
        <f>INSERIMENTO!BF3</f>
        <v>CARATTERIST.
DI BASE
(Categoria Internaz.)</v>
      </c>
      <c r="BF1" s="76" t="str">
        <f>INSERIMENTO!BG3</f>
        <v>DIRETTIVA CEE
[vedi ELENCHI]</v>
      </c>
      <c r="BG1" s="76" t="str">
        <f>INSERIMENTO!BH3</f>
        <v>DISPOSITIVO ANTIPARICOL.
[elenco]</v>
      </c>
      <c r="BH1" s="76" t="str">
        <f>INSERIMENTO!BI3</f>
        <v>TECNOLOGIA INNOVATIVA (123,4 no virgola)</v>
      </c>
      <c r="BI1" s="76" t="str">
        <f>INSERIMENTO!BJ3</f>
        <v>AVANZ. RALLA 1
[mm]</v>
      </c>
      <c r="BJ1" s="76" t="str">
        <f>INSERIMENTO!BK3</f>
        <v>AVANZ. RALLA 2
[mm]</v>
      </c>
      <c r="BK1" s="76" t="str">
        <f>INSERIMENTO!BL3</f>
        <v>NOX
[g/kWh]
(1,2345 no virgola)</v>
      </c>
      <c r="BL1" s="76" t="str">
        <f>INSERIMENTO!BM3</f>
        <v>PARTICOLATO
[g/km]
(1,2345 no virgola)</v>
      </c>
      <c r="BM1" s="76" t="str">
        <f>INSERIMENTO!BN3</f>
        <v>CO2
[g/km]
(123,4 no virgola)</v>
      </c>
      <c r="BN1" s="76" t="str">
        <f>INSERIMENTO!BO3</f>
        <v>COEFF. ASSORB.
[1/m]
(1,23 no virgola)</v>
      </c>
      <c r="BO1" s="76" t="str">
        <f>INSERIMENTO!BP3</f>
        <v>RIGA DESCR. 1</v>
      </c>
      <c r="BP1" s="76" t="str">
        <f>INSERIMENTO!BQ3</f>
        <v>RIGA DESCR. 2</v>
      </c>
      <c r="BQ1" s="220"/>
      <c r="BR1" s="220"/>
      <c r="BS1" s="220"/>
      <c r="BT1" s="220"/>
      <c r="BU1" s="76" t="str">
        <f>INSERIMENTO!BR3</f>
        <v>RIGHE DESCRITTIVE A</v>
      </c>
      <c r="BV1" s="76" t="str">
        <f>INSERIMENTO!BS3</f>
        <v>RIGHE DESCRITTIVE B</v>
      </c>
      <c r="BW1" s="76" t="s">
        <v>2441</v>
      </c>
      <c r="BX1" s="76" t="s">
        <v>2442</v>
      </c>
      <c r="BY1" s="76" t="s">
        <v>2443</v>
      </c>
      <c r="BZ1" s="120" t="s">
        <v>2444</v>
      </c>
      <c r="CA1" s="120" t="s">
        <v>2445</v>
      </c>
    </row>
    <row r="2" spans="1:79" s="213" customFormat="1" ht="61.5" customHeight="1" x14ac:dyDescent="0.35">
      <c r="A2" s="206" t="str">
        <f>INSERIMENTO!B4</f>
        <v>Veicolo 1</v>
      </c>
      <c r="B2" s="210" t="str">
        <f>LEFT(CONCATENATE(INSERIMENTO!C4,M_SPAZI),B$9)</f>
        <v>II</v>
      </c>
      <c r="C2" s="210" t="str">
        <f>LEFT(CONCATENATE(INSERIMENTO!D4,M_SPAZI),C$9)</f>
        <v xml:space="preserve">                </v>
      </c>
      <c r="D2" s="210" t="str">
        <f>LEFT(CONCATENATE(INSERIMENTO!E4,M_SPAZI),D$9)</f>
        <v xml:space="preserve"> </v>
      </c>
      <c r="E2" s="371" t="str">
        <f>RIGHT(CONCATENATE(M_SPAZI,INSERIMENTO!F4),E$9)</f>
        <v xml:space="preserve">    </v>
      </c>
      <c r="F2" s="210" t="str">
        <f>LEFT(CONCATENATE(INSERIMENTO!G4,M_SPAZI),F$9)</f>
        <v xml:space="preserve">                                   </v>
      </c>
      <c r="G2" s="371" t="str">
        <f>RIGHT(CONCATENATE(M_SPAZI,INSERIMENTO!H4),G$9)</f>
        <v xml:space="preserve">        </v>
      </c>
      <c r="H2" s="210" t="str">
        <f>LEFT(CONCATENATE(INSERIMENTO!I4,M_SPAZI),H$9)</f>
        <v xml:space="preserve">                                          </v>
      </c>
      <c r="I2" s="210" t="str">
        <f>LEFT(CONCATENATE(INSERIMENTO!J4,M_SPAZI),I$9)</f>
        <v xml:space="preserve">          </v>
      </c>
      <c r="J2" s="210" t="str">
        <f>LEFT(CONCATENATE(INSERIMENTO!K4,M_SPAZI),J$9)</f>
        <v xml:space="preserve">                         </v>
      </c>
      <c r="K2" s="210" t="str">
        <f>LEFT(CONCATENATE(INSERIMENTO!L4,M_SPAZI),K$9)</f>
        <v xml:space="preserve">                                   </v>
      </c>
      <c r="L2" s="210" t="str">
        <f>LEFT(CONCATENATE(INSERIMENTO!M4,M_SPAZI),L$9)</f>
        <v xml:space="preserve">                                          </v>
      </c>
      <c r="M2" s="210" t="str">
        <f>LEFT(CONCATENATE(INSERIMENTO!N4,M_SPAZI),M$9)</f>
        <v xml:space="preserve">                                        </v>
      </c>
      <c r="N2" s="210" t="str">
        <f>LEFT(CONCATENATE(INSERIMENTO!O4,M_SPAZI),N$9)</f>
        <v xml:space="preserve">  </v>
      </c>
      <c r="O2" s="210" t="str">
        <f>LEFT(CONCATENATE(INSERIMENTO!P4,M_SPAZI),O$9)</f>
        <v xml:space="preserve">  </v>
      </c>
      <c r="P2" s="210" t="str">
        <f>LEFT(CONCATENATE(INSERIMENTO!Q4,M_SPAZI),P$9)</f>
        <v xml:space="preserve">            </v>
      </c>
      <c r="Q2" s="210" t="str">
        <f>LEFT(CONCATENATE(INSERIMENTO!R4,M_SPAZI),Q$9)</f>
        <v xml:space="preserve">   </v>
      </c>
      <c r="R2" s="210" t="str">
        <f>LEFT(CONCATENATE(INSERIMENTO!S4,M_SPAZI),R$9)</f>
        <v xml:space="preserve"> </v>
      </c>
      <c r="S2" s="211" t="str">
        <f>RIGHT(CONCATENATE(M_ZERI,SUBSTITUTE(INSERIMENTO!T4," ","0")),S9)</f>
        <v>00</v>
      </c>
      <c r="T2" s="211" t="str">
        <f>RIGHT(CONCATENATE(M_ZERI,SUBSTITUTE(INSERIMENTO!U4," ","0")),T9)</f>
        <v>0000000</v>
      </c>
      <c r="U2" s="211" t="str">
        <f>RIGHT(CONCATENATE(M_ZERI,SUBSTITUTE(INSERIMENTO!V4," ","0")),U9)</f>
        <v>00000</v>
      </c>
      <c r="V2" s="210" t="str">
        <f>LEFT(CONCATENATE(INSERIMENTO!W4,M_SPAZI),V$9)</f>
        <v xml:space="preserve"> </v>
      </c>
      <c r="W2" s="211" t="str">
        <f>RIGHT(CONCATENATE(M_ZERI,SUBSTITUTE(INSERIMENTO!X4," ","0")),W9)</f>
        <v>00000</v>
      </c>
      <c r="X2" s="211" t="str">
        <f>RIGHT(CONCATENATE(M_ZERI,SUBSTITUTE(INSERIMENTO!Y4," ","0")),X9)</f>
        <v>000</v>
      </c>
      <c r="Y2" s="211" t="str">
        <f>RIGHT(CONCATENATE(M_ZERI,SUBSTITUTE(INSERIMENTO!Z4," ","0")),Y9)</f>
        <v>0</v>
      </c>
      <c r="Z2" s="211" t="str">
        <f>RIGHT(CONCATENATE(M_ZERI,SUBSTITUTE(INSERIMENTO!AA4," ","0")),Z9)</f>
        <v>000</v>
      </c>
      <c r="AA2" s="211" t="str">
        <f>RIGHT(CONCATENATE(M_ZERI,SUBSTITUTE(INSERIMENTO!AB4," ","0")),AA9)</f>
        <v>00000</v>
      </c>
      <c r="AB2" s="211" t="str">
        <f>RIGHT(CONCATENATE(M_ZERI,SUBSTITUTE(INSERIMENTO!AC4," ","0")),AB9)</f>
        <v>0000</v>
      </c>
      <c r="AC2" s="211" t="str">
        <f>RIGHT(CONCATENATE(M_ZERI,SUBSTITUTE(INSERIMENTO!AD4," ","0")),AC9)</f>
        <v>0000</v>
      </c>
      <c r="AD2" s="211" t="str">
        <f>RIGHT(CONCATENATE(M_ZERI,SUBSTITUTE(INSERIMENTO!AE4," ","0")),AD9)</f>
        <v>0000</v>
      </c>
      <c r="AE2" s="211" t="str">
        <f>RIGHT(CONCATENATE(M_ZERI,SUBSTITUTE(INSERIMENTO!AF4," ","0")),AE9)</f>
        <v>0000</v>
      </c>
      <c r="AF2" s="211" t="str">
        <f>RIGHT(CONCATENATE(M_ZERI,SUBSTITUTE(INSERIMENTO!AG4," ","0")),AF9)</f>
        <v>0000</v>
      </c>
      <c r="AG2" s="211" t="str">
        <f>RIGHT(CONCATENATE(M_ZERI,SUBSTITUTE(INSERIMENTO!AH4," ","0")),AG9)</f>
        <v>0000</v>
      </c>
      <c r="AH2" s="211" t="str">
        <f>RIGHT(CONCATENATE(M_ZERI,SUBSTITUTE(INSERIMENTO!AI4," ","0")),AH9)</f>
        <v>000</v>
      </c>
      <c r="AI2" s="211" t="str">
        <f>RIGHT(CONCATENATE(M_ZERI,SUBSTITUTE(INSERIMENTO!AJ4," ","0")),AI9)</f>
        <v>000</v>
      </c>
      <c r="AJ2" s="211" t="str">
        <f>RIGHT(CONCATENATE(M_ZERI,SUBSTITUTE(INSERIMENTO!AK4," ","0")),AJ9)</f>
        <v>0</v>
      </c>
      <c r="AK2" s="211" t="str">
        <f>RIGHT(CONCATENATE(M_ZERI,SUBSTITUTE(INSERIMENTO!AL4," ","0")),AK9)</f>
        <v>00000</v>
      </c>
      <c r="AL2" s="211" t="str">
        <f>RIGHT(CONCATENATE(M_ZERI,SUBSTITUTE(INSERIMENTO!AM4," ","0")),AL9)</f>
        <v>000000</v>
      </c>
      <c r="AM2" s="211" t="str">
        <f>RIGHT(CONCATENATE(M_ZERI,SUBSTITUTE(INSERIMENTO!AN4," ","0")),AM9)</f>
        <v>000000</v>
      </c>
      <c r="AN2" s="211" t="str">
        <f>RIGHT(CONCATENATE(M_ZERI,SUBSTITUTE(INSERIMENTO!AO4," ","0")),AN9)</f>
        <v>00</v>
      </c>
      <c r="AO2" s="211" t="str">
        <f>RIGHT(CONCATENATE(M_ZERI,SUBSTITUTE(INSERIMENTO!AP4," ","0")),AO9)</f>
        <v>00</v>
      </c>
      <c r="AP2" s="210" t="str">
        <f>LEFT(CONCATENATE(INSERIMENTO!AQ4,M_SPAZI),AP$9)</f>
        <v xml:space="preserve">   </v>
      </c>
      <c r="AQ2" s="210" t="str">
        <f>LEFT(CONCATENATE(INSERIMENTO!AR4,M_SPAZI),AQ$9)</f>
        <v xml:space="preserve">       </v>
      </c>
      <c r="AR2" s="210" t="str">
        <f>LEFT(CONCATENATE(INSERIMENTO!AS4,M_SPAZI),AR$9)</f>
        <v xml:space="preserve">                  </v>
      </c>
      <c r="AS2" s="210" t="str">
        <f>LEFT(CONCATENATE(INSERIMENTO!AT4,M_SPAZI),AS$9)</f>
        <v xml:space="preserve">                                    </v>
      </c>
      <c r="AT2" s="210" t="str">
        <f>LEFT(CONCATENATE(INSERIMENTO!AU4,M_SPAZI),AT$9)</f>
        <v xml:space="preserve"> </v>
      </c>
      <c r="AU2" s="211" t="str">
        <f>RIGHT(CONCATENATE(M_ZERI,SUBSTITUTE(INSERIMENTO!AV4," ","0")),AU9)</f>
        <v>00000</v>
      </c>
      <c r="AV2" s="211" t="str">
        <f>RIGHT(CONCATENATE(M_ZERI,SUBSTITUTE(INSERIMENTO!AW4," ","0")),AV9)</f>
        <v>00000</v>
      </c>
      <c r="AW2" s="211" t="str">
        <f>RIGHT(CONCATENATE(M_ZERI,SUBSTITUTE(INSERIMENTO!AX4," ","0")),AW9)</f>
        <v>00000</v>
      </c>
      <c r="AX2" s="210" t="str">
        <f>LEFT(CONCATENATE(INSERIMENTO!AY4,M_SPAZI),AX$9)</f>
        <v xml:space="preserve"> </v>
      </c>
      <c r="AY2" s="210" t="str">
        <f>LEFT(CONCATENATE(INSERIMENTO!AZ4,M_SPAZI),AY$9)</f>
        <v xml:space="preserve">      </v>
      </c>
      <c r="AZ2" s="371" t="str">
        <f>RIGHT(CONCATENATE(M_SPAZI,INSERIMENTO!BA4),AZ$9)</f>
        <v xml:space="preserve">      </v>
      </c>
      <c r="BA2" s="210" t="str">
        <f>LEFT(CONCATENATE(INSERIMENTO!BB4,M_SPAZI),BA$9)</f>
        <v xml:space="preserve"> </v>
      </c>
      <c r="BB2" s="210" t="str">
        <f>LEFT(CONCATENATE(INSERIMENTO!BC4,M_SPAZI),BB$9)</f>
        <v xml:space="preserve">        </v>
      </c>
      <c r="BC2" s="210" t="str">
        <f>LEFT(CONCATENATE(INSERIMENTO!BD4,M_SPAZI),BC$9)</f>
        <v xml:space="preserve"> </v>
      </c>
      <c r="BD2" s="210" t="str">
        <f>LEFT(CONCATENATE(INSERIMENTO!BE4,M_SPAZI),BD$9)</f>
        <v xml:space="preserve"> </v>
      </c>
      <c r="BE2" s="210" t="str">
        <f>LEFT(CONCATENATE(INSERIMENTO!BF4,M_SPAZI),BE$9)</f>
        <v xml:space="preserve">   </v>
      </c>
      <c r="BF2" s="210" t="str">
        <f>LEFT(CONCATENATE(INSERIMENTO!BG4,M_SPAZI),BF$9)</f>
        <v xml:space="preserve">   </v>
      </c>
      <c r="BG2" s="210" t="str">
        <f>LEFT(CONCATENATE(INSERIMENTO!BH4,M_SPAZI),BG$9)</f>
        <v xml:space="preserve"> </v>
      </c>
      <c r="BH2" s="211" t="str">
        <f>RIGHT(CONCATENATE(M_ZERI,SUBSTITUTE(INSERIMENTO!BI4," ","0")),BH9)</f>
        <v>0000</v>
      </c>
      <c r="BI2" s="211" t="str">
        <f>RIGHT(CONCATENATE(M_ZERI,SUBSTITUTE(INSERIMENTO!BJ4," ","0")),BI9)</f>
        <v>0000</v>
      </c>
      <c r="BJ2" s="211" t="str">
        <f>RIGHT(CONCATENATE(M_ZERI,SUBSTITUTE(INSERIMENTO!BK4," ","0")),BJ9)</f>
        <v>0000</v>
      </c>
      <c r="BK2" s="211" t="str">
        <f>IF(INSERIMENTO!BL4="",REPT(" ",BK$9),RIGHT(CONCATENATE(M_ZERI,SUBSTITUTE(INSERIMENTO!BL4," ","0")),BK$9))</f>
        <v xml:space="preserve">     </v>
      </c>
      <c r="BL2" s="211" t="str">
        <f>IF(INSERIMENTO!BM4="",REPT(" ",BL$9),RIGHT(CONCATENATE(M_ZERI,SUBSTITUTE(INSERIMENTO!BM4," ","0")),BL$9))</f>
        <v xml:space="preserve">     </v>
      </c>
      <c r="BM2" s="211" t="str">
        <f>IF(INSERIMENTO!BN4="",REPT(" ",BM$9),RIGHT(CONCATENATE(M_ZERI,SUBSTITUTE(INSERIMENTO!BN4," ","0")),BM$9))</f>
        <v xml:space="preserve">    </v>
      </c>
      <c r="BN2" s="211" t="str">
        <f>IF(INSERIMENTO!BO4="",REPT(" ",BN$9),RIGHT(CONCATENATE(M_ZERI,SUBSTITUTE(INSERIMENTO!BO4," ","0")),BN$9))</f>
        <v xml:space="preserve">   </v>
      </c>
      <c r="BO2" s="212" t="str">
        <f>LEFT(CONCATENATE(INSERIMENTO!BP4,M_SPAZI),BO$9)</f>
        <v xml:space="preserve">                                    </v>
      </c>
      <c r="BP2" s="212" t="str">
        <f>LEFT(CONCATENATE(INSERIMENTO!BQ4,M_SPAZI),BP$9)</f>
        <v xml:space="preserve">                                    </v>
      </c>
      <c r="BQ2" s="221"/>
      <c r="BR2" s="221"/>
      <c r="BS2" s="221"/>
      <c r="BT2" s="221"/>
      <c r="BU2" s="212" t="str">
        <f>LEFT(CONCATENATE(INSERIMENTO!BR4,M_SPAZI),BU$9)</f>
        <v xml:space="preserve">                                          </v>
      </c>
      <c r="BV2" s="212" t="str">
        <f>LEFT(CONCATENATE(INSERIMENTO!BS4,M_SPAZI),BV$9)</f>
        <v xml:space="preserve">                                          </v>
      </c>
      <c r="BW2" s="70" t="str">
        <f>CONCATENATE(B2,C2,D2,E2,F2,G2,H2,I2,J2,K2,L2,M2,N2,O2,P2,Q2,R2,S2,T2,U2,V2,W2,X2,Y2,Z2,AA2,AB2,AC2,AD2,AE2,AF2,AG2,AH2,AI2,AJ2,AK2,AL2,AM2,AN2,AO2,AP2,AQ2,AR2,AS2,AT2,AU2,AV2,AW2,AX2,AY2,AZ2,BA2,BB2,BC2,BD2,BE2,BF2,BG2,BH2,BI2,BJ2,BK2,BL2,BM2,BN2,BO2,BP2)</f>
        <v xml:space="preserve">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00000000000000 000000000000000000000000000000000000000000000000000000000000000000000                                                                 000000000000000                               000000000000                                                                                         </v>
      </c>
      <c r="BX2" s="71" t="str">
        <f>descrittive_A!A24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Y2" s="70" t="str">
        <f>descrittive_B!A24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Z2" s="70" t="str">
        <f>descrittive_A!AH25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A2" s="70" t="str">
        <f>descrittive_B!AH25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3" spans="1:79" s="213" customFormat="1" ht="61.5" customHeight="1" x14ac:dyDescent="0.35">
      <c r="A3" s="207" t="str">
        <f>INSERIMENTO!B7</f>
        <v>Veicolo 2</v>
      </c>
      <c r="B3" s="214" t="str">
        <f>LEFT(CONCATENATE(INSERIMENTO!C7,M_SPAZI),B$9)</f>
        <v>II</v>
      </c>
      <c r="C3" s="214" t="str">
        <f>LEFT(CONCATENATE(INSERIMENTO!D7,M_SPAZI),C$9)</f>
        <v xml:space="preserve">                </v>
      </c>
      <c r="D3" s="214" t="str">
        <f>LEFT(CONCATENATE(INSERIMENTO!E7,M_SPAZI),D$9)</f>
        <v xml:space="preserve"> </v>
      </c>
      <c r="E3" s="371" t="str">
        <f>RIGHT(CONCATENATE(M_SPAZI,INSERIMENTO!F7),E$9)</f>
        <v xml:space="preserve">    </v>
      </c>
      <c r="F3" s="214" t="str">
        <f>LEFT(CONCATENATE(INSERIMENTO!G7,M_SPAZI),F$9)</f>
        <v xml:space="preserve">                                   </v>
      </c>
      <c r="G3" s="371" t="str">
        <f>RIGHT(CONCATENATE(M_SPAZI,INSERIMENTO!H7),G$9)</f>
        <v xml:space="preserve">        </v>
      </c>
      <c r="H3" s="214" t="str">
        <f>LEFT(CONCATENATE(INSERIMENTO!I7,M_SPAZI),H$9)</f>
        <v xml:space="preserve">                                          </v>
      </c>
      <c r="I3" s="214" t="str">
        <f>LEFT(CONCATENATE(INSERIMENTO!J7,M_SPAZI),I$9)</f>
        <v xml:space="preserve">          </v>
      </c>
      <c r="J3" s="214" t="str">
        <f>LEFT(CONCATENATE(INSERIMENTO!K7,M_SPAZI),J$9)</f>
        <v xml:space="preserve">                         </v>
      </c>
      <c r="K3" s="214" t="str">
        <f>LEFT(CONCATENATE(INSERIMENTO!L7,M_SPAZI),K$9)</f>
        <v xml:space="preserve">                                   </v>
      </c>
      <c r="L3" s="214" t="str">
        <f>LEFT(CONCATENATE(INSERIMENTO!M7,M_SPAZI),L$9)</f>
        <v xml:space="preserve">                                          </v>
      </c>
      <c r="M3" s="214" t="str">
        <f>LEFT(CONCATENATE(INSERIMENTO!N7,M_SPAZI),M$9)</f>
        <v xml:space="preserve">                                        </v>
      </c>
      <c r="N3" s="214" t="str">
        <f>LEFT(CONCATENATE(INSERIMENTO!O7,M_SPAZI),N$9)</f>
        <v xml:space="preserve">  </v>
      </c>
      <c r="O3" s="214" t="str">
        <f>LEFT(CONCATENATE(INSERIMENTO!P7,M_SPAZI),O$9)</f>
        <v xml:space="preserve">  </v>
      </c>
      <c r="P3" s="214" t="str">
        <f>LEFT(CONCATENATE(INSERIMENTO!Q7,M_SPAZI),P$9)</f>
        <v xml:space="preserve">            </v>
      </c>
      <c r="Q3" s="214" t="str">
        <f>LEFT(CONCATENATE(INSERIMENTO!R7,M_SPAZI),Q$9)</f>
        <v xml:space="preserve">   </v>
      </c>
      <c r="R3" s="214" t="str">
        <f>LEFT(CONCATENATE(INSERIMENTO!S7,M_SPAZI),R$9)</f>
        <v xml:space="preserve"> </v>
      </c>
      <c r="S3" s="211" t="str">
        <f>RIGHT(CONCATENATE(M_ZERI,SUBSTITUTE(INSERIMENTO!T7," ","0")),S9)</f>
        <v>00</v>
      </c>
      <c r="T3" s="211" t="str">
        <f>RIGHT(CONCATENATE(M_ZERI,SUBSTITUTE(INSERIMENTO!U7," ","0")),T9)</f>
        <v>0000000</v>
      </c>
      <c r="U3" s="211" t="str">
        <f>RIGHT(CONCATENATE(M_ZERI,SUBSTITUTE(INSERIMENTO!V7," ","0")),U9)</f>
        <v>00000</v>
      </c>
      <c r="V3" s="214" t="str">
        <f>LEFT(CONCATENATE(INSERIMENTO!W7,M_SPAZI),V$9)</f>
        <v xml:space="preserve"> </v>
      </c>
      <c r="W3" s="211" t="str">
        <f>RIGHT(CONCATENATE(M_ZERI,SUBSTITUTE(INSERIMENTO!X7," ","0")),W9)</f>
        <v>00000</v>
      </c>
      <c r="X3" s="211" t="str">
        <f>RIGHT(CONCATENATE(M_ZERI,SUBSTITUTE(INSERIMENTO!Y7," ","0")),X9)</f>
        <v>000</v>
      </c>
      <c r="Y3" s="211" t="str">
        <f>RIGHT(CONCATENATE(M_ZERI,SUBSTITUTE(INSERIMENTO!Z7," ","0")),Y9)</f>
        <v>0</v>
      </c>
      <c r="Z3" s="211" t="str">
        <f>RIGHT(CONCATENATE(M_ZERI,SUBSTITUTE(INSERIMENTO!AA7," ","0")),Z9)</f>
        <v>000</v>
      </c>
      <c r="AA3" s="211" t="str">
        <f>RIGHT(CONCATENATE(M_ZERI,SUBSTITUTE(INSERIMENTO!AB7," ","0")),AA9)</f>
        <v>00000</v>
      </c>
      <c r="AB3" s="211" t="str">
        <f>RIGHT(CONCATENATE(M_ZERI,SUBSTITUTE(INSERIMENTO!AC7," ","0")),AB9)</f>
        <v>0000</v>
      </c>
      <c r="AC3" s="211" t="str">
        <f>RIGHT(CONCATENATE(M_ZERI,SUBSTITUTE(INSERIMENTO!AD7," ","0")),AC9)</f>
        <v>0000</v>
      </c>
      <c r="AD3" s="211" t="str">
        <f>RIGHT(CONCATENATE(M_ZERI,SUBSTITUTE(INSERIMENTO!AE7," ","0")),AD9)</f>
        <v>0000</v>
      </c>
      <c r="AE3" s="211" t="str">
        <f>RIGHT(CONCATENATE(M_ZERI,SUBSTITUTE(INSERIMENTO!AF7," ","0")),AE9)</f>
        <v>0000</v>
      </c>
      <c r="AF3" s="211" t="str">
        <f>RIGHT(CONCATENATE(M_ZERI,SUBSTITUTE(INSERIMENTO!AG7," ","0")),AF9)</f>
        <v>0000</v>
      </c>
      <c r="AG3" s="211" t="str">
        <f>RIGHT(CONCATENATE(M_ZERI,SUBSTITUTE(INSERIMENTO!AH7," ","0")),AG9)</f>
        <v>0000</v>
      </c>
      <c r="AH3" s="211" t="str">
        <f>RIGHT(CONCATENATE(M_ZERI,SUBSTITUTE(INSERIMENTO!AI7," ","0")),AH9)</f>
        <v>000</v>
      </c>
      <c r="AI3" s="211" t="str">
        <f>RIGHT(CONCATENATE(M_ZERI,SUBSTITUTE(INSERIMENTO!AJ7," ","0")),AI9)</f>
        <v>000</v>
      </c>
      <c r="AJ3" s="211" t="str">
        <f>RIGHT(CONCATENATE(M_ZERI,SUBSTITUTE(INSERIMENTO!AK7," ","0")),AJ9)</f>
        <v>0</v>
      </c>
      <c r="AK3" s="211" t="str">
        <f>RIGHT(CONCATENATE(M_ZERI,SUBSTITUTE(INSERIMENTO!AL7," ","0")),AK9)</f>
        <v>00000</v>
      </c>
      <c r="AL3" s="211" t="str">
        <f>RIGHT(CONCATENATE(M_ZERI,SUBSTITUTE(INSERIMENTO!AM7," ","0")),AL9)</f>
        <v>000000</v>
      </c>
      <c r="AM3" s="211" t="str">
        <f>RIGHT(CONCATENATE(M_ZERI,SUBSTITUTE(INSERIMENTO!AN7," ","0")),AM9)</f>
        <v>000000</v>
      </c>
      <c r="AN3" s="211" t="str">
        <f>RIGHT(CONCATENATE(M_ZERI,SUBSTITUTE(INSERIMENTO!AO7," ","0")),AN9)</f>
        <v>00</v>
      </c>
      <c r="AO3" s="211" t="str">
        <f>RIGHT(CONCATENATE(M_ZERI,SUBSTITUTE(INSERIMENTO!AP7," ","0")),AO9)</f>
        <v>00</v>
      </c>
      <c r="AP3" s="214" t="str">
        <f>LEFT(CONCATENATE(INSERIMENTO!AQ7,M_SPAZI),AP$9)</f>
        <v xml:space="preserve">   </v>
      </c>
      <c r="AQ3" s="214" t="str">
        <f>LEFT(CONCATENATE(INSERIMENTO!AR7,M_SPAZI),AQ$9)</f>
        <v xml:space="preserve">       </v>
      </c>
      <c r="AR3" s="214" t="str">
        <f>LEFT(CONCATENATE(INSERIMENTO!AS7,M_SPAZI),AR$9)</f>
        <v xml:space="preserve">                  </v>
      </c>
      <c r="AS3" s="214" t="str">
        <f>LEFT(CONCATENATE(INSERIMENTO!AT7,M_SPAZI),AS$9)</f>
        <v xml:space="preserve">                                    </v>
      </c>
      <c r="AT3" s="214" t="str">
        <f>LEFT(CONCATENATE(INSERIMENTO!AU7,M_SPAZI),AT$9)</f>
        <v xml:space="preserve"> </v>
      </c>
      <c r="AU3" s="211" t="str">
        <f>RIGHT(CONCATENATE(M_ZERI,SUBSTITUTE(INSERIMENTO!AV7," ","0")),AU9)</f>
        <v>00000</v>
      </c>
      <c r="AV3" s="211" t="str">
        <f>RIGHT(CONCATENATE(M_ZERI,SUBSTITUTE(INSERIMENTO!AW7," ","0")),AV9)</f>
        <v>00000</v>
      </c>
      <c r="AW3" s="211" t="str">
        <f>RIGHT(CONCATENATE(M_ZERI,SUBSTITUTE(INSERIMENTO!AX7," ","0")),AW9)</f>
        <v>00000</v>
      </c>
      <c r="AX3" s="214" t="str">
        <f>LEFT(CONCATENATE(INSERIMENTO!AY7,M_SPAZI),AX$9)</f>
        <v xml:space="preserve"> </v>
      </c>
      <c r="AY3" s="214" t="str">
        <f>LEFT(CONCATENATE(INSERIMENTO!AZ7,M_SPAZI),AY$9)</f>
        <v xml:space="preserve">      </v>
      </c>
      <c r="AZ3" s="371" t="str">
        <f>RIGHT(CONCATENATE(M_SPAZI,INSERIMENTO!BA7),AZ$9)</f>
        <v xml:space="preserve">      </v>
      </c>
      <c r="BA3" s="214" t="str">
        <f>LEFT(CONCATENATE(INSERIMENTO!BB7,M_SPAZI),BA$9)</f>
        <v xml:space="preserve"> </v>
      </c>
      <c r="BB3" s="214" t="str">
        <f>LEFT(CONCATENATE(INSERIMENTO!BC7,M_SPAZI),BB$9)</f>
        <v xml:space="preserve">        </v>
      </c>
      <c r="BC3" s="214" t="str">
        <f>LEFT(CONCATENATE(INSERIMENTO!BD7,M_SPAZI),BC$9)</f>
        <v xml:space="preserve"> </v>
      </c>
      <c r="BD3" s="214" t="str">
        <f>LEFT(CONCATENATE(INSERIMENTO!BE7,M_SPAZI),BD$9)</f>
        <v xml:space="preserve"> </v>
      </c>
      <c r="BE3" s="214" t="str">
        <f>LEFT(CONCATENATE(INSERIMENTO!BF7,M_SPAZI),BE$9)</f>
        <v xml:space="preserve">   </v>
      </c>
      <c r="BF3" s="214" t="str">
        <f>LEFT(CONCATENATE(INSERIMENTO!BG7,M_SPAZI),BF$9)</f>
        <v xml:space="preserve">   </v>
      </c>
      <c r="BG3" s="214" t="str">
        <f>LEFT(CONCATENATE(INSERIMENTO!BH7,M_SPAZI),BG$9)</f>
        <v xml:space="preserve"> </v>
      </c>
      <c r="BH3" s="211" t="str">
        <f>RIGHT(CONCATENATE(M_ZERI,SUBSTITUTE(INSERIMENTO!BI7," ","0")),BH9)</f>
        <v>0000</v>
      </c>
      <c r="BI3" s="211" t="str">
        <f>RIGHT(CONCATENATE(M_ZERI,SUBSTITUTE(INSERIMENTO!BJ7," ","0")),BI9)</f>
        <v>0000</v>
      </c>
      <c r="BJ3" s="211" t="str">
        <f>RIGHT(CONCATENATE(M_ZERI,SUBSTITUTE(INSERIMENTO!BK7," ","0")),BJ9)</f>
        <v>0000</v>
      </c>
      <c r="BK3" s="211" t="str">
        <f>IF(INSERIMENTO!BL7="",REPT(" ",BK$9),RIGHT(CONCATENATE(M_ZERI,SUBSTITUTE(INSERIMENTO!BL7," ","0")),BK$9))</f>
        <v xml:space="preserve">     </v>
      </c>
      <c r="BL3" s="211" t="str">
        <f>IF(INSERIMENTO!BM7="",REPT(" ",BL$9),RIGHT(CONCATENATE(M_ZERI,SUBSTITUTE(INSERIMENTO!BM7," ","0")),BL$9))</f>
        <v xml:space="preserve">     </v>
      </c>
      <c r="BM3" s="211" t="str">
        <f>IF(INSERIMENTO!BN7="",REPT(" ",BM$9),RIGHT(CONCATENATE(M_ZERI,SUBSTITUTE(INSERIMENTO!BN7," ","0")),BM$9))</f>
        <v xml:space="preserve">    </v>
      </c>
      <c r="BN3" s="211" t="str">
        <f>IF(INSERIMENTO!BO7="",REPT(" ",BN$9),RIGHT(CONCATENATE(M_ZERI,SUBSTITUTE(INSERIMENTO!BO7," ","0")),BN$9))</f>
        <v xml:space="preserve">   </v>
      </c>
      <c r="BO3" s="215" t="str">
        <f>LEFT(CONCATENATE(INSERIMENTO!BP7,M_SPAZI),BO$9)</f>
        <v xml:space="preserve">                                    </v>
      </c>
      <c r="BP3" s="215" t="str">
        <f>LEFT(CONCATENATE(INSERIMENTO!BQ7,M_SPAZI),BP$9)</f>
        <v xml:space="preserve">                                    </v>
      </c>
      <c r="BQ3" s="222"/>
      <c r="BR3" s="222"/>
      <c r="BS3" s="222"/>
      <c r="BT3" s="222"/>
      <c r="BU3" s="215" t="str">
        <f>LEFT(CONCATENATE(INSERIMENTO!BR7,M_SPAZI),BU$9)</f>
        <v xml:space="preserve">                                          </v>
      </c>
      <c r="BV3" s="215" t="str">
        <f>LEFT(CONCATENATE(INSERIMENTO!BS7,M_SPAZI),BV$9)</f>
        <v xml:space="preserve">                                          </v>
      </c>
      <c r="BW3" s="72" t="str">
        <f>CONCATENATE(B3,C3,D3,E3,F3,G3,H3,I3,J3,K3,L3,M3,N3,O3,P3,Q3,R3,S3,T3,U3,V3,W3,X3,Y3,Z3,AA3,AB3,AC3,AD3,AE3,AF3,AG3,AH3,AI3,AJ3,AK3,AL3,AM3,AN3,AO3,AP3,AQ3,AR3,AS3,AT3,AU3,AV3,AW3,AX3,AY3,AZ3,BA3,BB3,BC3,BD3,BE3,BF3,BG3,BH3,BI3,BJ3,BK3,BL3,BM3,BN3,BO3,BP3)</f>
        <v xml:space="preserve">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00000000000000 000000000000000000000000000000000000000000000000000000000000000000000                                                                 000000000000000                               000000000000                                                                                         </v>
      </c>
      <c r="BX3" s="72" t="str">
        <f>descrittive_A!A49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Y3" s="72" t="str">
        <f>descrittive_B!A49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Z3" s="72" t="str">
        <f>descrittive_A!AH50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A3" s="72" t="str">
        <f>descrittive_B!AH50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4" spans="1:79" s="213" customFormat="1" ht="61.5" customHeight="1" x14ac:dyDescent="0.35">
      <c r="A4" s="208" t="str">
        <f>INSERIMENTO!B10</f>
        <v>Veicolo 3</v>
      </c>
      <c r="B4" s="216" t="str">
        <f>LEFT(CONCATENATE(INSERIMENTO!C10,M_SPAZI),B$9)</f>
        <v>II</v>
      </c>
      <c r="C4" s="216" t="str">
        <f>LEFT(CONCATENATE(INSERIMENTO!D10,M_SPAZI),C$9)</f>
        <v xml:space="preserve">                </v>
      </c>
      <c r="D4" s="216" t="str">
        <f>LEFT(CONCATENATE(INSERIMENTO!E10,M_SPAZI),D$9)</f>
        <v xml:space="preserve"> </v>
      </c>
      <c r="E4" s="371" t="str">
        <f>RIGHT(CONCATENATE(M_SPAZI,INSERIMENTO!F10),E$9)</f>
        <v xml:space="preserve">    </v>
      </c>
      <c r="F4" s="216" t="str">
        <f>LEFT(CONCATENATE(INSERIMENTO!G10,M_SPAZI),F$9)</f>
        <v xml:space="preserve">                                   </v>
      </c>
      <c r="G4" s="371" t="str">
        <f>RIGHT(CONCATENATE(M_SPAZI,INSERIMENTO!H10),G$9)</f>
        <v xml:space="preserve">        </v>
      </c>
      <c r="H4" s="216" t="str">
        <f>LEFT(CONCATENATE(INSERIMENTO!I10,M_SPAZI),H$9)</f>
        <v xml:space="preserve">                                          </v>
      </c>
      <c r="I4" s="216" t="str">
        <f>LEFT(CONCATENATE(INSERIMENTO!J10,M_SPAZI),I$9)</f>
        <v xml:space="preserve">          </v>
      </c>
      <c r="J4" s="216" t="str">
        <f>LEFT(CONCATENATE(INSERIMENTO!K10,M_SPAZI),J$9)</f>
        <v xml:space="preserve">                         </v>
      </c>
      <c r="K4" s="216" t="str">
        <f>LEFT(CONCATENATE(INSERIMENTO!L10,M_SPAZI),K$9)</f>
        <v xml:space="preserve">                                   </v>
      </c>
      <c r="L4" s="216" t="str">
        <f>LEFT(CONCATENATE(INSERIMENTO!M10,M_SPAZI),L$9)</f>
        <v xml:space="preserve">                                          </v>
      </c>
      <c r="M4" s="216" t="str">
        <f>LEFT(CONCATENATE(INSERIMENTO!N10,M_SPAZI),M$9)</f>
        <v xml:space="preserve">                                        </v>
      </c>
      <c r="N4" s="216" t="str">
        <f>LEFT(CONCATENATE(INSERIMENTO!O10,M_SPAZI),N$9)</f>
        <v xml:space="preserve">  </v>
      </c>
      <c r="O4" s="216" t="str">
        <f>LEFT(CONCATENATE(INSERIMENTO!P10,M_SPAZI),O$9)</f>
        <v xml:space="preserve">  </v>
      </c>
      <c r="P4" s="216" t="str">
        <f>LEFT(CONCATENATE(INSERIMENTO!Q10,M_SPAZI),P$9)</f>
        <v xml:space="preserve">            </v>
      </c>
      <c r="Q4" s="216" t="str">
        <f>LEFT(CONCATENATE(INSERIMENTO!R10,M_SPAZI),Q$9)</f>
        <v xml:space="preserve">   </v>
      </c>
      <c r="R4" s="216" t="str">
        <f>LEFT(CONCATENATE(INSERIMENTO!S10,M_SPAZI),R$9)</f>
        <v xml:space="preserve"> </v>
      </c>
      <c r="S4" s="211" t="str">
        <f>RIGHT(CONCATENATE(M_ZERI,SUBSTITUTE(INSERIMENTO!T10," ","0")),S9)</f>
        <v>00</v>
      </c>
      <c r="T4" s="211" t="str">
        <f>RIGHT(CONCATENATE(M_ZERI,SUBSTITUTE(INSERIMENTO!U10," ","0")),T9)</f>
        <v>0000000</v>
      </c>
      <c r="U4" s="211" t="str">
        <f>RIGHT(CONCATENATE(M_ZERI,SUBSTITUTE(INSERIMENTO!V10," ","0")),U9)</f>
        <v>00000</v>
      </c>
      <c r="V4" s="216" t="str">
        <f>LEFT(CONCATENATE(INSERIMENTO!W10,M_SPAZI),V$9)</f>
        <v xml:space="preserve"> </v>
      </c>
      <c r="W4" s="211" t="str">
        <f>RIGHT(CONCATENATE(M_ZERI,SUBSTITUTE(INSERIMENTO!X10," ","0")),W9)</f>
        <v>00000</v>
      </c>
      <c r="X4" s="211" t="str">
        <f>RIGHT(CONCATENATE(M_ZERI,SUBSTITUTE(INSERIMENTO!Y10," ","0")),X9)</f>
        <v>000</v>
      </c>
      <c r="Y4" s="211" t="str">
        <f>RIGHT(CONCATENATE(M_ZERI,SUBSTITUTE(INSERIMENTO!Z10," ","0")),Y9)</f>
        <v>0</v>
      </c>
      <c r="Z4" s="211" t="str">
        <f>RIGHT(CONCATENATE(M_ZERI,SUBSTITUTE(INSERIMENTO!AA10," ","0")),Z9)</f>
        <v>000</v>
      </c>
      <c r="AA4" s="211" t="str">
        <f>RIGHT(CONCATENATE(M_ZERI,SUBSTITUTE(INSERIMENTO!AB10," ","0")),AA9)</f>
        <v>00000</v>
      </c>
      <c r="AB4" s="211" t="str">
        <f>RIGHT(CONCATENATE(M_ZERI,SUBSTITUTE(INSERIMENTO!AC10," ","0")),AB9)</f>
        <v>0000</v>
      </c>
      <c r="AC4" s="211" t="str">
        <f>RIGHT(CONCATENATE(M_ZERI,SUBSTITUTE(INSERIMENTO!AD10," ","0")),AC9)</f>
        <v>0000</v>
      </c>
      <c r="AD4" s="211" t="str">
        <f>RIGHT(CONCATENATE(M_ZERI,SUBSTITUTE(INSERIMENTO!AE10," ","0")),AD9)</f>
        <v>0000</v>
      </c>
      <c r="AE4" s="211" t="str">
        <f>RIGHT(CONCATENATE(M_ZERI,SUBSTITUTE(INSERIMENTO!AF10," ","0")),AE9)</f>
        <v>0000</v>
      </c>
      <c r="AF4" s="211" t="str">
        <f>RIGHT(CONCATENATE(M_ZERI,SUBSTITUTE(INSERIMENTO!AG10," ","0")),AF9)</f>
        <v>0000</v>
      </c>
      <c r="AG4" s="211" t="str">
        <f>RIGHT(CONCATENATE(M_ZERI,SUBSTITUTE(INSERIMENTO!AH10," ","0")),AG9)</f>
        <v>0000</v>
      </c>
      <c r="AH4" s="211" t="str">
        <f>RIGHT(CONCATENATE(M_ZERI,SUBSTITUTE(INSERIMENTO!AI10," ","0")),AH9)</f>
        <v>000</v>
      </c>
      <c r="AI4" s="211" t="str">
        <f>RIGHT(CONCATENATE(M_ZERI,SUBSTITUTE(INSERIMENTO!AJ10," ","0")),AI9)</f>
        <v>000</v>
      </c>
      <c r="AJ4" s="211" t="str">
        <f>RIGHT(CONCATENATE(M_ZERI,SUBSTITUTE(INSERIMENTO!AK10," ","0")),AJ9)</f>
        <v>0</v>
      </c>
      <c r="AK4" s="211" t="str">
        <f>RIGHT(CONCATENATE(M_ZERI,SUBSTITUTE(INSERIMENTO!AL10," ","0")),AK9)</f>
        <v>00000</v>
      </c>
      <c r="AL4" s="211" t="str">
        <f>RIGHT(CONCATENATE(M_ZERI,SUBSTITUTE(INSERIMENTO!AM10," ","0")),AL9)</f>
        <v>000000</v>
      </c>
      <c r="AM4" s="211" t="str">
        <f>RIGHT(CONCATENATE(M_ZERI,SUBSTITUTE(INSERIMENTO!AN10," ","0")),AM9)</f>
        <v>000000</v>
      </c>
      <c r="AN4" s="211" t="str">
        <f>RIGHT(CONCATENATE(M_ZERI,SUBSTITUTE(INSERIMENTO!AO10," ","0")),AN9)</f>
        <v>00</v>
      </c>
      <c r="AO4" s="211" t="str">
        <f>RIGHT(CONCATENATE(M_ZERI,SUBSTITUTE(INSERIMENTO!AP10," ","0")),AO9)</f>
        <v>00</v>
      </c>
      <c r="AP4" s="216" t="str">
        <f>LEFT(CONCATENATE(INSERIMENTO!AQ10,M_SPAZI),AP$9)</f>
        <v xml:space="preserve">   </v>
      </c>
      <c r="AQ4" s="216" t="str">
        <f>LEFT(CONCATENATE(INSERIMENTO!AR10,M_SPAZI),AQ$9)</f>
        <v xml:space="preserve">       </v>
      </c>
      <c r="AR4" s="216" t="str">
        <f>LEFT(CONCATENATE(INSERIMENTO!AS10,M_SPAZI),AR$9)</f>
        <v xml:space="preserve">                  </v>
      </c>
      <c r="AS4" s="216" t="str">
        <f>LEFT(CONCATENATE(INSERIMENTO!AT10,M_SPAZI),AS$9)</f>
        <v xml:space="preserve">                                    </v>
      </c>
      <c r="AT4" s="216" t="str">
        <f>LEFT(CONCATENATE(INSERIMENTO!AU10,M_SPAZI),AT$9)</f>
        <v xml:space="preserve"> </v>
      </c>
      <c r="AU4" s="211" t="str">
        <f>RIGHT(CONCATENATE(M_ZERI,SUBSTITUTE(INSERIMENTO!AV10," ","0")),AU9)</f>
        <v>00000</v>
      </c>
      <c r="AV4" s="211" t="str">
        <f>RIGHT(CONCATENATE(M_ZERI,SUBSTITUTE(INSERIMENTO!AW10," ","0")),AV9)</f>
        <v>00000</v>
      </c>
      <c r="AW4" s="211" t="str">
        <f>RIGHT(CONCATENATE(M_ZERI,SUBSTITUTE(INSERIMENTO!AX10," ","0")),AW9)</f>
        <v>00000</v>
      </c>
      <c r="AX4" s="216" t="str">
        <f>LEFT(CONCATENATE(INSERIMENTO!AY10,M_SPAZI),AX$9)</f>
        <v xml:space="preserve"> </v>
      </c>
      <c r="AY4" s="216" t="str">
        <f>LEFT(CONCATENATE(INSERIMENTO!AZ10,M_SPAZI),AY$9)</f>
        <v xml:space="preserve">      </v>
      </c>
      <c r="AZ4" s="371" t="str">
        <f>RIGHT(CONCATENATE(M_SPAZI,INSERIMENTO!BA10),AZ$9)</f>
        <v xml:space="preserve">      </v>
      </c>
      <c r="BA4" s="216" t="str">
        <f>LEFT(CONCATENATE(INSERIMENTO!BB10,M_SPAZI),BA$9)</f>
        <v xml:space="preserve"> </v>
      </c>
      <c r="BB4" s="216" t="str">
        <f>LEFT(CONCATENATE(INSERIMENTO!BC10,M_SPAZI),BB$9)</f>
        <v xml:space="preserve">        </v>
      </c>
      <c r="BC4" s="216" t="str">
        <f>LEFT(CONCATENATE(INSERIMENTO!BD10,M_SPAZI),BC$9)</f>
        <v xml:space="preserve"> </v>
      </c>
      <c r="BD4" s="216" t="str">
        <f>LEFT(CONCATENATE(INSERIMENTO!BE10,M_SPAZI),BD$9)</f>
        <v xml:space="preserve"> </v>
      </c>
      <c r="BE4" s="216" t="str">
        <f>LEFT(CONCATENATE(INSERIMENTO!BF10,M_SPAZI),BE$9)</f>
        <v xml:space="preserve">   </v>
      </c>
      <c r="BF4" s="216" t="str">
        <f>LEFT(CONCATENATE(INSERIMENTO!BG10,M_SPAZI),BF$9)</f>
        <v xml:space="preserve">   </v>
      </c>
      <c r="BG4" s="216" t="str">
        <f>LEFT(CONCATENATE(INSERIMENTO!BH10,M_SPAZI),BG$9)</f>
        <v xml:space="preserve"> </v>
      </c>
      <c r="BH4" s="211" t="str">
        <f>RIGHT(CONCATENATE(M_ZERI,SUBSTITUTE(INSERIMENTO!BI10," ","0")),BH9)</f>
        <v>0000</v>
      </c>
      <c r="BI4" s="211" t="str">
        <f>RIGHT(CONCATENATE(M_ZERI,SUBSTITUTE(INSERIMENTO!BJ10," ","0")),BI9)</f>
        <v>0000</v>
      </c>
      <c r="BJ4" s="211" t="str">
        <f>RIGHT(CONCATENATE(M_ZERI,SUBSTITUTE(INSERIMENTO!BK10," ","0")),BJ9)</f>
        <v>0000</v>
      </c>
      <c r="BK4" s="211" t="str">
        <f>IF(INSERIMENTO!BL10="",REPT(" ",BK$9),RIGHT(CONCATENATE(M_ZERI,SUBSTITUTE(INSERIMENTO!BL10," ","0")),BK$9))</f>
        <v xml:space="preserve">     </v>
      </c>
      <c r="BL4" s="211" t="str">
        <f>IF(INSERIMENTO!BM10="",REPT(" ",BL$9),RIGHT(CONCATENATE(M_ZERI,SUBSTITUTE(INSERIMENTO!BM10," ","0")),BL$9))</f>
        <v xml:space="preserve">     </v>
      </c>
      <c r="BM4" s="211" t="str">
        <f>IF(INSERIMENTO!BN10="",REPT(" ",BM$9),RIGHT(CONCATENATE(M_ZERI,SUBSTITUTE(INSERIMENTO!BN10," ","0")),BM$9))</f>
        <v xml:space="preserve">    </v>
      </c>
      <c r="BN4" s="211" t="str">
        <f>IF(INSERIMENTO!BO10="",REPT(" ",BN$9),RIGHT(CONCATENATE(M_ZERI,SUBSTITUTE(INSERIMENTO!BO10," ","0")),BN$9))</f>
        <v xml:space="preserve">   </v>
      </c>
      <c r="BO4" s="217" t="str">
        <f>LEFT(CONCATENATE(INSERIMENTO!BP10,M_SPAZI),BO$9)</f>
        <v xml:space="preserve">                                    </v>
      </c>
      <c r="BP4" s="217" t="str">
        <f>LEFT(CONCATENATE(INSERIMENTO!BQ10,M_SPAZI),BP$9)</f>
        <v xml:space="preserve">                                    </v>
      </c>
      <c r="BQ4" s="223"/>
      <c r="BR4" s="223"/>
      <c r="BS4" s="223"/>
      <c r="BT4" s="223"/>
      <c r="BU4" s="217" t="str">
        <f>LEFT(CONCATENATE(INSERIMENTO!BR10,M_SPAZI),BU$9)</f>
        <v xml:space="preserve">                                          </v>
      </c>
      <c r="BV4" s="217" t="str">
        <f>LEFT(CONCATENATE(INSERIMENTO!BS10,M_SPAZI),BV$9)</f>
        <v xml:space="preserve">                                          </v>
      </c>
      <c r="BW4" s="73" t="str">
        <f>CONCATENATE(B4,C4,D4,E4,F4,G4,H4,I4,J4,K4,L4,M4,N4,O4,P4,Q4,R4,S4,T4,U4,V4,W4,X4,Y4,Z4,AA4,AB4,AC4,AD4,AE4,AF4,AG4,AH4,AI4,AJ4,AK4,AL4,AM4,AN4,AO4,AP4,AQ4,AR4,AS4,AT4,AU4,AV4,AW4,AX4,AY4,AZ4,BA4,BB4,BC4,BD4,BE4,BF4,BG4,BH4,BI4,BJ4,BK4,BL4,BM4,BN4,BO4,BP4)</f>
        <v xml:space="preserve">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00000000000000 000000000000000000000000000000000000000000000000000000000000000000000                                                                 000000000000000                               000000000000                                                                                         </v>
      </c>
      <c r="BX4" s="74" t="str">
        <f>descrittive_A!A74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Y4" s="73" t="str">
        <f>descrittive_B!A74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Z4" s="73" t="str">
        <f>descrittive_A!AH75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A4" s="73" t="str">
        <f>descrittive_B!AH75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5" spans="1:79" s="213" customFormat="1" ht="61.5" customHeight="1" x14ac:dyDescent="0.35">
      <c r="A5" s="209" t="str">
        <f>INSERIMENTO!B13</f>
        <v>Veicolo 4</v>
      </c>
      <c r="B5" s="218" t="str">
        <f>LEFT(CONCATENATE(INSERIMENTO!C13,M_SPAZI),B$9)</f>
        <v>II</v>
      </c>
      <c r="C5" s="219" t="str">
        <f>LEFT(CONCATENATE(INSERIMENTO!D13,M_SPAZI),C$9)</f>
        <v xml:space="preserve">                </v>
      </c>
      <c r="D5" s="219" t="str">
        <f>LEFT(CONCATENATE(INSERIMENTO!E13,M_SPAZI),D$9)</f>
        <v xml:space="preserve"> </v>
      </c>
      <c r="E5" s="371" t="str">
        <f>RIGHT(CONCATENATE(M_SPAZI,INSERIMENTO!F13),E$9)</f>
        <v xml:space="preserve">    </v>
      </c>
      <c r="F5" s="219" t="str">
        <f>LEFT(CONCATENATE(INSERIMENTO!G13,M_SPAZI),F$9)</f>
        <v xml:space="preserve">                                   </v>
      </c>
      <c r="G5" s="371" t="str">
        <f>RIGHT(CONCATENATE(M_SPAZI,INSERIMENTO!H13),G$9)</f>
        <v xml:space="preserve">        </v>
      </c>
      <c r="H5" s="219" t="str">
        <f>LEFT(CONCATENATE(INSERIMENTO!I13,M_SPAZI),H$9)</f>
        <v xml:space="preserve">                                          </v>
      </c>
      <c r="I5" s="219" t="str">
        <f>LEFT(CONCATENATE(INSERIMENTO!J13,M_SPAZI),I$9)</f>
        <v xml:space="preserve">          </v>
      </c>
      <c r="J5" s="219" t="str">
        <f>LEFT(CONCATENATE(INSERIMENTO!K13,M_SPAZI),J$9)</f>
        <v xml:space="preserve">                         </v>
      </c>
      <c r="K5" s="219" t="str">
        <f>LEFT(CONCATENATE(INSERIMENTO!L13,M_SPAZI),K$9)</f>
        <v xml:space="preserve">                                   </v>
      </c>
      <c r="L5" s="219" t="str">
        <f>LEFT(CONCATENATE(INSERIMENTO!M13,M_SPAZI),L$9)</f>
        <v xml:space="preserve">                                          </v>
      </c>
      <c r="M5" s="219" t="str">
        <f>LEFT(CONCATENATE(INSERIMENTO!N13,M_SPAZI),M$9)</f>
        <v xml:space="preserve">                                        </v>
      </c>
      <c r="N5" s="219" t="str">
        <f>LEFT(CONCATENATE(INSERIMENTO!O13,M_SPAZI),N$9)</f>
        <v xml:space="preserve">  </v>
      </c>
      <c r="O5" s="219" t="str">
        <f>LEFT(CONCATENATE(INSERIMENTO!P13,M_SPAZI),O$9)</f>
        <v xml:space="preserve">  </v>
      </c>
      <c r="P5" s="219" t="str">
        <f>LEFT(CONCATENATE(INSERIMENTO!Q13,M_SPAZI),P$9)</f>
        <v xml:space="preserve">            </v>
      </c>
      <c r="Q5" s="219" t="str">
        <f>LEFT(CONCATENATE(INSERIMENTO!R13,M_SPAZI),Q$9)</f>
        <v xml:space="preserve">   </v>
      </c>
      <c r="R5" s="219" t="str">
        <f>LEFT(CONCATENATE(INSERIMENTO!S13,M_SPAZI),R$9)</f>
        <v xml:space="preserve"> </v>
      </c>
      <c r="S5" s="211" t="str">
        <f>RIGHT(CONCATENATE(M_ZERI,SUBSTITUTE(INSERIMENTO!T13," ","0")),S9)</f>
        <v>00</v>
      </c>
      <c r="T5" s="211" t="str">
        <f>RIGHT(CONCATENATE(M_ZERI,SUBSTITUTE(INSERIMENTO!U13," ","0")),T9)</f>
        <v>0000000</v>
      </c>
      <c r="U5" s="211" t="str">
        <f>RIGHT(CONCATENATE(M_ZERI,SUBSTITUTE(INSERIMENTO!V13," ","0")),U9)</f>
        <v>00000</v>
      </c>
      <c r="V5" s="219" t="str">
        <f>LEFT(CONCATENATE(INSERIMENTO!W13,M_SPAZI),V$9)</f>
        <v xml:space="preserve"> </v>
      </c>
      <c r="W5" s="211" t="str">
        <f>RIGHT(CONCATENATE(M_ZERI,SUBSTITUTE(INSERIMENTO!X13," ","0")),W9)</f>
        <v>00000</v>
      </c>
      <c r="X5" s="211" t="str">
        <f>RIGHT(CONCATENATE(M_ZERI,SUBSTITUTE(INSERIMENTO!Y13," ","0")),X9)</f>
        <v>000</v>
      </c>
      <c r="Y5" s="211" t="str">
        <f>RIGHT(CONCATENATE(M_ZERI,SUBSTITUTE(INSERIMENTO!Z13," ","0")),Y9)</f>
        <v>0</v>
      </c>
      <c r="Z5" s="211" t="str">
        <f>RIGHT(CONCATENATE(M_ZERI,SUBSTITUTE(INSERIMENTO!AA13," ","0")),Z9)</f>
        <v>000</v>
      </c>
      <c r="AA5" s="211" t="str">
        <f>RIGHT(CONCATENATE(M_ZERI,SUBSTITUTE(INSERIMENTO!AB13," ","0")),AA9)</f>
        <v>00000</v>
      </c>
      <c r="AB5" s="211" t="str">
        <f>RIGHT(CONCATENATE(M_ZERI,SUBSTITUTE(INSERIMENTO!AC13," ","0")),AB9)</f>
        <v>0000</v>
      </c>
      <c r="AC5" s="211" t="str">
        <f>RIGHT(CONCATENATE(M_ZERI,SUBSTITUTE(INSERIMENTO!AD13," ","0")),AC9)</f>
        <v>0000</v>
      </c>
      <c r="AD5" s="211" t="str">
        <f>RIGHT(CONCATENATE(M_ZERI,SUBSTITUTE(INSERIMENTO!AE13," ","0")),AD9)</f>
        <v>0000</v>
      </c>
      <c r="AE5" s="211" t="str">
        <f>RIGHT(CONCATENATE(M_ZERI,SUBSTITUTE(INSERIMENTO!AF13," ","0")),AE9)</f>
        <v>0000</v>
      </c>
      <c r="AF5" s="211" t="str">
        <f>RIGHT(CONCATENATE(M_ZERI,SUBSTITUTE(INSERIMENTO!AG13," ","0")),AF9)</f>
        <v>0000</v>
      </c>
      <c r="AG5" s="211" t="str">
        <f>RIGHT(CONCATENATE(M_ZERI,SUBSTITUTE(INSERIMENTO!AH13," ","0")),AG9)</f>
        <v>0000</v>
      </c>
      <c r="AH5" s="211" t="str">
        <f>RIGHT(CONCATENATE(M_ZERI,SUBSTITUTE(INSERIMENTO!AI13," ","0")),AH9)</f>
        <v>000</v>
      </c>
      <c r="AI5" s="211" t="str">
        <f>RIGHT(CONCATENATE(M_ZERI,SUBSTITUTE(INSERIMENTO!AJ13," ","0")),AI9)</f>
        <v>000</v>
      </c>
      <c r="AJ5" s="211" t="str">
        <f>RIGHT(CONCATENATE(M_ZERI,SUBSTITUTE(INSERIMENTO!AK13," ","0")),AJ9)</f>
        <v>0</v>
      </c>
      <c r="AK5" s="211" t="str">
        <f>RIGHT(CONCATENATE(M_ZERI,SUBSTITUTE(INSERIMENTO!AL13," ","0")),AK9)</f>
        <v>00000</v>
      </c>
      <c r="AL5" s="211" t="str">
        <f>RIGHT(CONCATENATE(M_ZERI,SUBSTITUTE(INSERIMENTO!AM13," ","0")),AL9)</f>
        <v>000000</v>
      </c>
      <c r="AM5" s="211" t="str">
        <f>RIGHT(CONCATENATE(M_ZERI,SUBSTITUTE(INSERIMENTO!AN13," ","0")),AM9)</f>
        <v>000000</v>
      </c>
      <c r="AN5" s="211" t="str">
        <f>RIGHT(CONCATENATE(M_ZERI,SUBSTITUTE(INSERIMENTO!AO13," ","0")),AN9)</f>
        <v>00</v>
      </c>
      <c r="AO5" s="211" t="str">
        <f>RIGHT(CONCATENATE(M_ZERI,SUBSTITUTE(INSERIMENTO!AP13," ","0")),AO9)</f>
        <v>00</v>
      </c>
      <c r="AP5" s="219" t="str">
        <f>LEFT(CONCATENATE(INSERIMENTO!AQ13,M_SPAZI),AP$9)</f>
        <v xml:space="preserve">   </v>
      </c>
      <c r="AQ5" s="219" t="str">
        <f>LEFT(CONCATENATE(INSERIMENTO!AR13,M_SPAZI),AQ$9)</f>
        <v xml:space="preserve">       </v>
      </c>
      <c r="AR5" s="219" t="str">
        <f>LEFT(CONCATENATE(INSERIMENTO!AS13,M_SPAZI),AR$9)</f>
        <v xml:space="preserve">                  </v>
      </c>
      <c r="AS5" s="219" t="str">
        <f>LEFT(CONCATENATE(INSERIMENTO!AT13,M_SPAZI),AS$9)</f>
        <v xml:space="preserve">                                    </v>
      </c>
      <c r="AT5" s="219" t="str">
        <f>LEFT(CONCATENATE(INSERIMENTO!AU13,M_SPAZI),AT$9)</f>
        <v xml:space="preserve"> </v>
      </c>
      <c r="AU5" s="211" t="str">
        <f>RIGHT(CONCATENATE(M_ZERI,SUBSTITUTE(INSERIMENTO!AV13," ","0")),AU9)</f>
        <v>00000</v>
      </c>
      <c r="AV5" s="211" t="str">
        <f>RIGHT(CONCATENATE(M_ZERI,SUBSTITUTE(INSERIMENTO!AW13," ","0")),AV9)</f>
        <v>00000</v>
      </c>
      <c r="AW5" s="211" t="str">
        <f>RIGHT(CONCATENATE(M_ZERI,SUBSTITUTE(INSERIMENTO!AX13," ","0")),AW9)</f>
        <v>00000</v>
      </c>
      <c r="AX5" s="219" t="str">
        <f>LEFT(CONCATENATE(INSERIMENTO!AY13,M_SPAZI),AX$9)</f>
        <v xml:space="preserve"> </v>
      </c>
      <c r="AY5" s="219" t="str">
        <f>LEFT(CONCATENATE(INSERIMENTO!AZ13,M_SPAZI),AY$9)</f>
        <v xml:space="preserve">      </v>
      </c>
      <c r="AZ5" s="371" t="str">
        <f>RIGHT(CONCATENATE(M_SPAZI,INSERIMENTO!BA13),AZ$9)</f>
        <v xml:space="preserve">      </v>
      </c>
      <c r="BA5" s="219" t="str">
        <f>LEFT(CONCATENATE(INSERIMENTO!BB13,M_SPAZI),BA$9)</f>
        <v xml:space="preserve"> </v>
      </c>
      <c r="BB5" s="219" t="str">
        <f>LEFT(CONCATENATE(INSERIMENTO!BC13,M_SPAZI),BB$9)</f>
        <v xml:space="preserve">        </v>
      </c>
      <c r="BC5" s="219" t="str">
        <f>LEFT(CONCATENATE(INSERIMENTO!BD13,M_SPAZI),BC$9)</f>
        <v xml:space="preserve"> </v>
      </c>
      <c r="BD5" s="219" t="str">
        <f>LEFT(CONCATENATE(INSERIMENTO!BE13,M_SPAZI),BD$9)</f>
        <v xml:space="preserve"> </v>
      </c>
      <c r="BE5" s="219" t="str">
        <f>LEFT(CONCATENATE(INSERIMENTO!BF13,M_SPAZI),BE$9)</f>
        <v xml:space="preserve">   </v>
      </c>
      <c r="BF5" s="219" t="str">
        <f>LEFT(CONCATENATE(INSERIMENTO!BG13,M_SPAZI),BF$9)</f>
        <v xml:space="preserve">   </v>
      </c>
      <c r="BG5" s="219" t="str">
        <f>LEFT(CONCATENATE(INSERIMENTO!BH13,M_SPAZI),BG$9)</f>
        <v xml:space="preserve"> </v>
      </c>
      <c r="BH5" s="211" t="str">
        <f>RIGHT(CONCATENATE(M_ZERI,SUBSTITUTE(INSERIMENTO!BI13," ","0")),BH9)</f>
        <v>0000</v>
      </c>
      <c r="BI5" s="211" t="str">
        <f>RIGHT(CONCATENATE(M_ZERI,SUBSTITUTE(INSERIMENTO!BJ13," ","0")),BI9)</f>
        <v>0000</v>
      </c>
      <c r="BJ5" s="211" t="str">
        <f>RIGHT(CONCATENATE(M_ZERI,SUBSTITUTE(INSERIMENTO!BK13," ","0")),BJ9)</f>
        <v>0000</v>
      </c>
      <c r="BK5" s="211" t="str">
        <f>IF(INSERIMENTO!BL13="",REPT(" ",BK$9),RIGHT(CONCATENATE(M_ZERI,SUBSTITUTE(INSERIMENTO!BL13," ","0")),BK$9))</f>
        <v xml:space="preserve">     </v>
      </c>
      <c r="BL5" s="211" t="str">
        <f>IF(INSERIMENTO!BM13="",REPT(" ",BL$9),RIGHT(CONCATENATE(M_ZERI,SUBSTITUTE(INSERIMENTO!BM13," ","0")),BL$9))</f>
        <v xml:space="preserve">     </v>
      </c>
      <c r="BM5" s="211" t="str">
        <f>IF(INSERIMENTO!BN13="",REPT(" ",BM$9),RIGHT(CONCATENATE(M_ZERI,SUBSTITUTE(INSERIMENTO!BN13," ","0")),BM$9))</f>
        <v xml:space="preserve">    </v>
      </c>
      <c r="BN5" s="211" t="str">
        <f>IF(INSERIMENTO!BO13="",REPT(" ",BN$9),RIGHT(CONCATENATE(M_ZERI,SUBSTITUTE(INSERIMENTO!BO13," ","0")),BN$9))</f>
        <v xml:space="preserve">   </v>
      </c>
      <c r="BO5" s="218" t="str">
        <f>LEFT(CONCATENATE(INSERIMENTO!BP13,M_SPAZI),BO$9)</f>
        <v xml:space="preserve">                                    </v>
      </c>
      <c r="BP5" s="218" t="str">
        <f>LEFT(CONCATENATE(INSERIMENTO!BQ13,M_SPAZI),BP$9)</f>
        <v xml:space="preserve">                                    </v>
      </c>
      <c r="BQ5" s="224"/>
      <c r="BR5" s="224"/>
      <c r="BS5" s="224"/>
      <c r="BT5" s="224"/>
      <c r="BU5" s="218" t="str">
        <f>LEFT(CONCATENATE(INSERIMENTO!BR13,M_SPAZI),BU$9)</f>
        <v xml:space="preserve">                                          </v>
      </c>
      <c r="BV5" s="218" t="str">
        <f>LEFT(CONCATENATE(INSERIMENTO!BS13,M_SPAZI),BV$9)</f>
        <v xml:space="preserve">                                          </v>
      </c>
      <c r="BW5" s="75" t="str">
        <f>CONCATENATE(B5,C5,D5,E5,F5,G5,H5,I5,J5,K5,L5,M5,N5,O5,P5,Q5,R5,S5,T5,U5,V5,W5,X5,Y5,Z5,AA5,AB5,AC5,AD5,AE5,AF5,AG5,AH5,AI5,AJ5,AK5,AL5,AM5,AN5,AO5,AP5,AQ5,AR5,AS5,AT5,AU5,AV5,AW5,AX5,AY5,AZ5,BA5,BB5,BC5,BD5,BE5,BF5,BG5,BH5,BI5,BJ5,BK5,BL5,BM5,BN5,BO5,BP5)</f>
        <v xml:space="preserve">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00000000000000 000000000000000000000000000000000000000000000000000000000000000000000                                                                 000000000000000                               000000000000                                                                                         </v>
      </c>
      <c r="BX5" s="75" t="str">
        <f>descrittive_A!A99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Y5" s="75" t="str">
        <f>descrittive_B!A99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Z5" s="75" t="str">
        <f>descrittive_A!AH100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A5" s="75" t="str">
        <f>descrittive_B!AH100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8" spans="1:79" s="30" customFormat="1" ht="14.45" x14ac:dyDescent="0.35">
      <c r="A8" s="32" t="s">
        <v>2446</v>
      </c>
      <c r="B8" s="27">
        <v>2</v>
      </c>
      <c r="C8" s="27">
        <v>16</v>
      </c>
      <c r="D8" s="27">
        <v>1</v>
      </c>
      <c r="E8" s="27">
        <v>4</v>
      </c>
      <c r="F8" s="27">
        <v>35</v>
      </c>
      <c r="G8" s="27">
        <v>8</v>
      </c>
      <c r="H8" s="27">
        <v>42</v>
      </c>
      <c r="I8" s="27">
        <v>10</v>
      </c>
      <c r="J8" s="27">
        <v>25</v>
      </c>
      <c r="K8" s="27">
        <v>35</v>
      </c>
      <c r="L8" s="27">
        <v>42</v>
      </c>
      <c r="M8" s="27">
        <v>40</v>
      </c>
      <c r="N8" s="27">
        <v>2</v>
      </c>
      <c r="O8" s="27">
        <v>2</v>
      </c>
      <c r="P8" s="27">
        <v>12</v>
      </c>
      <c r="Q8" s="27">
        <v>3</v>
      </c>
      <c r="R8" s="27">
        <v>1</v>
      </c>
      <c r="S8" s="27">
        <v>2</v>
      </c>
      <c r="T8" s="27">
        <v>7</v>
      </c>
      <c r="U8" s="27">
        <v>5</v>
      </c>
      <c r="V8" s="27">
        <v>1</v>
      </c>
      <c r="W8" s="27">
        <v>5</v>
      </c>
      <c r="X8" s="27">
        <v>3</v>
      </c>
      <c r="Y8" s="27">
        <v>1</v>
      </c>
      <c r="Z8" s="27">
        <v>3</v>
      </c>
      <c r="AA8" s="27">
        <v>5</v>
      </c>
      <c r="AB8" s="27">
        <v>4</v>
      </c>
      <c r="AC8" s="27">
        <v>4</v>
      </c>
      <c r="AD8" s="27">
        <v>4</v>
      </c>
      <c r="AE8" s="27">
        <v>4</v>
      </c>
      <c r="AF8" s="27">
        <v>4</v>
      </c>
      <c r="AG8" s="27">
        <v>4</v>
      </c>
      <c r="AH8" s="27">
        <v>3</v>
      </c>
      <c r="AI8" s="27">
        <v>3</v>
      </c>
      <c r="AJ8" s="27">
        <v>1</v>
      </c>
      <c r="AK8" s="27">
        <v>5</v>
      </c>
      <c r="AL8" s="27">
        <v>5</v>
      </c>
      <c r="AM8" s="27">
        <v>5</v>
      </c>
      <c r="AN8" s="27">
        <v>2</v>
      </c>
      <c r="AO8" s="27">
        <v>2</v>
      </c>
      <c r="AP8" s="27">
        <v>3</v>
      </c>
      <c r="AQ8" s="27">
        <v>7</v>
      </c>
      <c r="AR8" s="27">
        <v>18</v>
      </c>
      <c r="AS8" s="27">
        <v>36</v>
      </c>
      <c r="AT8" s="27">
        <v>1</v>
      </c>
      <c r="AU8" s="27">
        <v>5</v>
      </c>
      <c r="AV8" s="27">
        <v>5</v>
      </c>
      <c r="AW8" s="27">
        <v>5</v>
      </c>
      <c r="AX8" s="27">
        <v>1</v>
      </c>
      <c r="AY8" s="27">
        <v>6</v>
      </c>
      <c r="AZ8" s="27">
        <v>6</v>
      </c>
      <c r="BA8" s="27">
        <v>1</v>
      </c>
      <c r="BB8" s="27">
        <v>8</v>
      </c>
      <c r="BC8" s="27">
        <v>1</v>
      </c>
      <c r="BD8" s="27">
        <v>1</v>
      </c>
      <c r="BE8" s="27">
        <v>3</v>
      </c>
      <c r="BF8" s="27">
        <v>3</v>
      </c>
      <c r="BG8" s="27">
        <v>1</v>
      </c>
      <c r="BH8" s="27">
        <v>4</v>
      </c>
      <c r="BI8" s="27">
        <v>4</v>
      </c>
      <c r="BJ8" s="27">
        <v>4</v>
      </c>
      <c r="BK8" s="27">
        <v>5</v>
      </c>
      <c r="BL8" s="27">
        <v>5</v>
      </c>
      <c r="BM8" s="27">
        <v>4</v>
      </c>
      <c r="BN8" s="27">
        <v>3</v>
      </c>
      <c r="BO8" s="27">
        <v>36</v>
      </c>
      <c r="BP8" s="27">
        <v>36</v>
      </c>
      <c r="BQ8" s="27">
        <v>2</v>
      </c>
      <c r="BR8" s="27">
        <v>2</v>
      </c>
      <c r="BS8" s="27">
        <v>16</v>
      </c>
      <c r="BT8" s="27">
        <v>1</v>
      </c>
      <c r="BU8" s="27">
        <v>36</v>
      </c>
      <c r="BV8" s="27">
        <v>36</v>
      </c>
    </row>
    <row r="9" spans="1:79" s="30" customFormat="1" ht="29.1" x14ac:dyDescent="0.35">
      <c r="A9" s="32" t="s">
        <v>2447</v>
      </c>
      <c r="B9" s="28">
        <f t="shared" ref="B9:AK9" si="0">B8</f>
        <v>2</v>
      </c>
      <c r="C9" s="28">
        <f t="shared" si="0"/>
        <v>16</v>
      </c>
      <c r="D9" s="28">
        <f t="shared" si="0"/>
        <v>1</v>
      </c>
      <c r="E9" s="28">
        <f t="shared" si="0"/>
        <v>4</v>
      </c>
      <c r="F9" s="28">
        <f t="shared" si="0"/>
        <v>35</v>
      </c>
      <c r="G9" s="28">
        <f t="shared" si="0"/>
        <v>8</v>
      </c>
      <c r="H9" s="28">
        <f t="shared" si="0"/>
        <v>42</v>
      </c>
      <c r="I9" s="28">
        <f t="shared" si="0"/>
        <v>10</v>
      </c>
      <c r="J9" s="28">
        <f t="shared" si="0"/>
        <v>25</v>
      </c>
      <c r="K9" s="28">
        <f t="shared" si="0"/>
        <v>35</v>
      </c>
      <c r="L9" s="28">
        <f t="shared" si="0"/>
        <v>42</v>
      </c>
      <c r="M9" s="28">
        <f t="shared" si="0"/>
        <v>40</v>
      </c>
      <c r="N9" s="28">
        <f t="shared" si="0"/>
        <v>2</v>
      </c>
      <c r="O9" s="28">
        <v>2</v>
      </c>
      <c r="P9" s="28">
        <f t="shared" si="0"/>
        <v>12</v>
      </c>
      <c r="Q9" s="28">
        <f t="shared" si="0"/>
        <v>3</v>
      </c>
      <c r="R9" s="28">
        <f t="shared" si="0"/>
        <v>1</v>
      </c>
      <c r="S9" s="28">
        <f t="shared" si="0"/>
        <v>2</v>
      </c>
      <c r="T9" s="28">
        <f t="shared" si="0"/>
        <v>7</v>
      </c>
      <c r="U9" s="28">
        <f t="shared" si="0"/>
        <v>5</v>
      </c>
      <c r="V9" s="28">
        <f t="shared" si="0"/>
        <v>1</v>
      </c>
      <c r="W9" s="28">
        <f t="shared" si="0"/>
        <v>5</v>
      </c>
      <c r="X9" s="28">
        <f t="shared" si="0"/>
        <v>3</v>
      </c>
      <c r="Y9" s="28">
        <f t="shared" si="0"/>
        <v>1</v>
      </c>
      <c r="Z9" s="28">
        <f t="shared" si="0"/>
        <v>3</v>
      </c>
      <c r="AA9" s="28">
        <f t="shared" si="0"/>
        <v>5</v>
      </c>
      <c r="AB9" s="28">
        <f t="shared" si="0"/>
        <v>4</v>
      </c>
      <c r="AC9" s="28">
        <f t="shared" si="0"/>
        <v>4</v>
      </c>
      <c r="AD9" s="28">
        <f t="shared" si="0"/>
        <v>4</v>
      </c>
      <c r="AE9" s="28">
        <f t="shared" si="0"/>
        <v>4</v>
      </c>
      <c r="AF9" s="28">
        <f t="shared" si="0"/>
        <v>4</v>
      </c>
      <c r="AG9" s="28">
        <f t="shared" si="0"/>
        <v>4</v>
      </c>
      <c r="AH9" s="28">
        <f t="shared" si="0"/>
        <v>3</v>
      </c>
      <c r="AI9" s="28">
        <f t="shared" si="0"/>
        <v>3</v>
      </c>
      <c r="AJ9" s="28">
        <f t="shared" si="0"/>
        <v>1</v>
      </c>
      <c r="AK9" s="28">
        <f t="shared" si="0"/>
        <v>5</v>
      </c>
      <c r="AL9" s="28">
        <v>6</v>
      </c>
      <c r="AM9" s="28">
        <v>6</v>
      </c>
      <c r="AN9" s="28">
        <f t="shared" ref="AN9:BT9" si="1">AN8</f>
        <v>2</v>
      </c>
      <c r="AO9" s="28">
        <f t="shared" si="1"/>
        <v>2</v>
      </c>
      <c r="AP9" s="28">
        <f t="shared" si="1"/>
        <v>3</v>
      </c>
      <c r="AQ9" s="28">
        <f t="shared" si="1"/>
        <v>7</v>
      </c>
      <c r="AR9" s="28">
        <f t="shared" si="1"/>
        <v>18</v>
      </c>
      <c r="AS9" s="28">
        <f t="shared" si="1"/>
        <v>36</v>
      </c>
      <c r="AT9" s="28">
        <f t="shared" si="1"/>
        <v>1</v>
      </c>
      <c r="AU9" s="28">
        <f t="shared" si="1"/>
        <v>5</v>
      </c>
      <c r="AV9" s="28">
        <f t="shared" si="1"/>
        <v>5</v>
      </c>
      <c r="AW9" s="28">
        <f t="shared" si="1"/>
        <v>5</v>
      </c>
      <c r="AX9" s="28">
        <f t="shared" si="1"/>
        <v>1</v>
      </c>
      <c r="AY9" s="28">
        <f t="shared" si="1"/>
        <v>6</v>
      </c>
      <c r="AZ9" s="28">
        <f t="shared" si="1"/>
        <v>6</v>
      </c>
      <c r="BA9" s="28">
        <f t="shared" si="1"/>
        <v>1</v>
      </c>
      <c r="BB9" s="28">
        <f t="shared" si="1"/>
        <v>8</v>
      </c>
      <c r="BC9" s="28">
        <f t="shared" si="1"/>
        <v>1</v>
      </c>
      <c r="BD9" s="28">
        <f t="shared" si="1"/>
        <v>1</v>
      </c>
      <c r="BE9" s="28">
        <f t="shared" si="1"/>
        <v>3</v>
      </c>
      <c r="BF9" s="28">
        <f t="shared" si="1"/>
        <v>3</v>
      </c>
      <c r="BG9" s="28">
        <f t="shared" si="1"/>
        <v>1</v>
      </c>
      <c r="BH9" s="28">
        <f t="shared" si="1"/>
        <v>4</v>
      </c>
      <c r="BI9" s="28">
        <f t="shared" si="1"/>
        <v>4</v>
      </c>
      <c r="BJ9" s="28">
        <f t="shared" si="1"/>
        <v>4</v>
      </c>
      <c r="BK9" s="28">
        <f t="shared" si="1"/>
        <v>5</v>
      </c>
      <c r="BL9" s="28">
        <f t="shared" si="1"/>
        <v>5</v>
      </c>
      <c r="BM9" s="28">
        <f t="shared" si="1"/>
        <v>4</v>
      </c>
      <c r="BN9" s="28">
        <f t="shared" si="1"/>
        <v>3</v>
      </c>
      <c r="BO9" s="28">
        <f t="shared" si="1"/>
        <v>36</v>
      </c>
      <c r="BP9" s="28">
        <f t="shared" si="1"/>
        <v>36</v>
      </c>
      <c r="BQ9" s="28">
        <f t="shared" si="1"/>
        <v>2</v>
      </c>
      <c r="BR9" s="28">
        <f t="shared" si="1"/>
        <v>2</v>
      </c>
      <c r="BS9" s="28">
        <f t="shared" si="1"/>
        <v>16</v>
      </c>
      <c r="BT9" s="28">
        <f t="shared" si="1"/>
        <v>1</v>
      </c>
      <c r="BU9" s="28">
        <f>BU8*13</f>
        <v>468</v>
      </c>
      <c r="BV9" s="28">
        <f>BU9</f>
        <v>468</v>
      </c>
    </row>
    <row r="10" spans="1:79" s="30" customFormat="1" ht="14.45" x14ac:dyDescent="0.35">
      <c r="A10" s="32" t="s">
        <v>2448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2</v>
      </c>
      <c r="U10" s="28">
        <v>2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2</v>
      </c>
      <c r="AV10" s="28">
        <v>0</v>
      </c>
      <c r="AW10" s="28">
        <v>2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1</v>
      </c>
      <c r="BI10" s="28">
        <v>0</v>
      </c>
      <c r="BJ10" s="28">
        <v>0</v>
      </c>
      <c r="BK10" s="28">
        <v>4</v>
      </c>
      <c r="BL10" s="28">
        <v>4</v>
      </c>
      <c r="BM10" s="28">
        <v>1</v>
      </c>
      <c r="BN10" s="28">
        <v>2</v>
      </c>
      <c r="BO10" s="28">
        <v>0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U10" s="28">
        <v>0</v>
      </c>
      <c r="BV10" s="28">
        <v>0</v>
      </c>
    </row>
    <row r="11" spans="1:79" s="31" customFormat="1" ht="26.45" x14ac:dyDescent="0.35">
      <c r="A11" s="32" t="s">
        <v>2449</v>
      </c>
      <c r="B11" s="29" t="s">
        <v>2450</v>
      </c>
      <c r="C11" s="29" t="s">
        <v>2451</v>
      </c>
      <c r="D11" s="29" t="s">
        <v>2451</v>
      </c>
      <c r="E11" s="29" t="s">
        <v>2452</v>
      </c>
      <c r="F11" s="29" t="s">
        <v>2453</v>
      </c>
      <c r="G11" s="29" t="s">
        <v>2452</v>
      </c>
      <c r="H11" s="29" t="s">
        <v>2451</v>
      </c>
      <c r="I11" s="29" t="s">
        <v>2451</v>
      </c>
      <c r="J11" s="29" t="s">
        <v>2451</v>
      </c>
      <c r="K11" s="29" t="s">
        <v>2451</v>
      </c>
      <c r="L11" s="29" t="s">
        <v>2451</v>
      </c>
      <c r="M11" s="29" t="s">
        <v>2451</v>
      </c>
      <c r="N11" s="29" t="s">
        <v>2451</v>
      </c>
      <c r="O11" s="29" t="s">
        <v>2451</v>
      </c>
      <c r="P11" s="29" t="s">
        <v>2451</v>
      </c>
      <c r="Q11" s="29" t="s">
        <v>2450</v>
      </c>
      <c r="R11" s="29" t="s">
        <v>2452</v>
      </c>
      <c r="S11" s="29" t="s">
        <v>2452</v>
      </c>
      <c r="T11" s="29" t="s">
        <v>2452</v>
      </c>
      <c r="U11" s="29" t="s">
        <v>2452</v>
      </c>
      <c r="V11" s="29" t="s">
        <v>2450</v>
      </c>
      <c r="W11" s="29" t="s">
        <v>2452</v>
      </c>
      <c r="X11" s="29" t="s">
        <v>2452</v>
      </c>
      <c r="Y11" s="29" t="s">
        <v>2452</v>
      </c>
      <c r="Z11" s="29" t="s">
        <v>2452</v>
      </c>
      <c r="AA11" s="29" t="s">
        <v>2452</v>
      </c>
      <c r="AB11" s="29" t="s">
        <v>2452</v>
      </c>
      <c r="AC11" s="29" t="s">
        <v>2452</v>
      </c>
      <c r="AD11" s="29" t="s">
        <v>2452</v>
      </c>
      <c r="AE11" s="29" t="s">
        <v>2452</v>
      </c>
      <c r="AF11" s="29" t="s">
        <v>2452</v>
      </c>
      <c r="AG11" s="29" t="s">
        <v>2452</v>
      </c>
      <c r="AH11" s="29" t="s">
        <v>2452</v>
      </c>
      <c r="AI11" s="29" t="s">
        <v>2452</v>
      </c>
      <c r="AJ11" s="29" t="s">
        <v>2452</v>
      </c>
      <c r="AK11" s="29" t="s">
        <v>2452</v>
      </c>
      <c r="AL11" s="29" t="s">
        <v>2452</v>
      </c>
      <c r="AM11" s="29" t="s">
        <v>2452</v>
      </c>
      <c r="AN11" s="29" t="s">
        <v>2452</v>
      </c>
      <c r="AO11" s="29" t="s">
        <v>2452</v>
      </c>
      <c r="AP11" s="29" t="s">
        <v>2450</v>
      </c>
      <c r="AQ11" s="29" t="s">
        <v>2451</v>
      </c>
      <c r="AR11" s="29" t="s">
        <v>2451</v>
      </c>
      <c r="AS11" s="29" t="s">
        <v>2451</v>
      </c>
      <c r="AT11" s="29" t="s">
        <v>2450</v>
      </c>
      <c r="AU11" s="29" t="s">
        <v>2452</v>
      </c>
      <c r="AV11" s="29" t="s">
        <v>2452</v>
      </c>
      <c r="AW11" s="29" t="s">
        <v>2452</v>
      </c>
      <c r="AX11" s="29" t="s">
        <v>2450</v>
      </c>
      <c r="AY11" s="29" t="s">
        <v>2452</v>
      </c>
      <c r="AZ11" s="29" t="s">
        <v>2452</v>
      </c>
      <c r="BA11" s="29" t="s">
        <v>2450</v>
      </c>
      <c r="BB11" s="29" t="s">
        <v>2452</v>
      </c>
      <c r="BC11" s="29" t="s">
        <v>2450</v>
      </c>
      <c r="BD11" s="29" t="s">
        <v>2450</v>
      </c>
      <c r="BE11" s="29" t="s">
        <v>2451</v>
      </c>
      <c r="BF11" s="29" t="s">
        <v>2451</v>
      </c>
      <c r="BG11" s="29"/>
      <c r="BH11" s="29" t="s">
        <v>2452</v>
      </c>
      <c r="BI11" s="29" t="s">
        <v>2452</v>
      </c>
      <c r="BJ11" s="29" t="s">
        <v>2452</v>
      </c>
      <c r="BK11" s="29" t="s">
        <v>2452</v>
      </c>
      <c r="BL11" s="29" t="s">
        <v>2452</v>
      </c>
      <c r="BM11" s="29" t="s">
        <v>2452</v>
      </c>
      <c r="BN11" s="29" t="s">
        <v>2452</v>
      </c>
      <c r="BO11" s="29" t="s">
        <v>2451</v>
      </c>
      <c r="BP11" s="29" t="s">
        <v>2451</v>
      </c>
      <c r="BQ11" s="29" t="s">
        <v>2450</v>
      </c>
      <c r="BR11" s="29" t="s">
        <v>2450</v>
      </c>
      <c r="BS11" s="29" t="s">
        <v>2451</v>
      </c>
      <c r="BT11" s="29" t="s">
        <v>2450</v>
      </c>
      <c r="BU11" s="29" t="s">
        <v>2451</v>
      </c>
      <c r="BV11" s="29" t="s">
        <v>2451</v>
      </c>
    </row>
    <row r="12" spans="1:79" ht="135" x14ac:dyDescent="0.25">
      <c r="A12" s="78" t="s">
        <v>2454</v>
      </c>
      <c r="B12" t="s">
        <v>1222</v>
      </c>
      <c r="C12" t="s">
        <v>1222</v>
      </c>
      <c r="D12" t="s">
        <v>1222</v>
      </c>
      <c r="E12" t="s">
        <v>1222</v>
      </c>
      <c r="F12" t="s">
        <v>241</v>
      </c>
      <c r="G12" t="s">
        <v>241</v>
      </c>
      <c r="H12" t="s">
        <v>1222</v>
      </c>
      <c r="I12" t="s">
        <v>1222</v>
      </c>
      <c r="J12" t="s">
        <v>241</v>
      </c>
      <c r="K12" t="s">
        <v>1222</v>
      </c>
      <c r="L12" t="s">
        <v>1222</v>
      </c>
      <c r="M12" t="s">
        <v>241</v>
      </c>
      <c r="N12" s="7" t="s">
        <v>866</v>
      </c>
      <c r="O12" s="7"/>
      <c r="P12" s="7" t="s">
        <v>1222</v>
      </c>
      <c r="Q12" s="7" t="s">
        <v>1222</v>
      </c>
      <c r="R12" s="7" t="s">
        <v>256</v>
      </c>
      <c r="S12" s="7" t="s">
        <v>1666</v>
      </c>
      <c r="T12" s="7" t="s">
        <v>1666</v>
      </c>
      <c r="U12" s="7" t="s">
        <v>1666</v>
      </c>
      <c r="V12" s="7" t="s">
        <v>241</v>
      </c>
    </row>
  </sheetData>
  <sheetProtection selectLockedCells="1" selectUnlockedCells="1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2" tint="-9.9978637043366805E-2"/>
  </sheetPr>
  <dimension ref="A1:AQ101"/>
  <sheetViews>
    <sheetView topLeftCell="I1" zoomScale="55" zoomScaleNormal="55" workbookViewId="0">
      <pane ySplit="1" topLeftCell="A59" activePane="bottomLeft" state="frozen"/>
      <selection activeCell="AJ84" sqref="AJ84:AJ99"/>
      <selection pane="bottomLeft" activeCell="AJ84" sqref="AJ84:AJ99"/>
    </sheetView>
  </sheetViews>
  <sheetFormatPr defaultRowHeight="15" x14ac:dyDescent="0.25"/>
  <cols>
    <col min="1" max="1" width="17.7109375" customWidth="1"/>
    <col min="2" max="2" width="55.5703125" customWidth="1"/>
    <col min="3" max="4" width="9.7109375" bestFit="1" customWidth="1"/>
    <col min="5" max="5" width="14.7109375" customWidth="1"/>
    <col min="6" max="6" width="46.28515625" customWidth="1"/>
    <col min="7" max="7" width="61.7109375" customWidth="1"/>
    <col min="8" max="8" width="22.140625" customWidth="1"/>
    <col min="9" max="9" width="55.140625" customWidth="1"/>
    <col min="10" max="10" width="22.28515625" style="4" customWidth="1"/>
    <col min="11" max="11" width="5.85546875" style="4" customWidth="1"/>
    <col min="12" max="16" width="5.7109375" customWidth="1"/>
    <col min="17" max="17" width="6.85546875" customWidth="1"/>
    <col min="18" max="18" width="10" customWidth="1"/>
    <col min="19" max="19" width="4.28515625" customWidth="1"/>
    <col min="20" max="20" width="10" bestFit="1" customWidth="1"/>
    <col min="21" max="21" width="8" customWidth="1"/>
    <col min="22" max="22" width="4.28515625" bestFit="1" customWidth="1"/>
    <col min="23" max="23" width="10" bestFit="1" customWidth="1"/>
    <col min="24" max="24" width="7.85546875" customWidth="1"/>
    <col min="25" max="25" width="4.28515625" bestFit="1" customWidth="1"/>
    <col min="26" max="26" width="10" bestFit="1" customWidth="1"/>
    <col min="27" max="27" width="10.140625" customWidth="1"/>
    <col min="28" max="28" width="5" customWidth="1"/>
    <col min="29" max="29" width="10" bestFit="1" customWidth="1"/>
    <col min="30" max="30" width="10.140625" customWidth="1"/>
    <col min="31" max="31" width="5" customWidth="1"/>
    <col min="32" max="32" width="17.42578125" customWidth="1"/>
    <col min="33" max="33" width="14.5703125" customWidth="1"/>
    <col min="34" max="34" width="114" customWidth="1"/>
    <col min="38" max="38" width="44.85546875" bestFit="1" customWidth="1"/>
    <col min="39" max="39" width="113.140625" customWidth="1"/>
    <col min="41" max="42" width="49.5703125" customWidth="1"/>
  </cols>
  <sheetData>
    <row r="1" spans="1:42" ht="35.25" customHeight="1" x14ac:dyDescent="0.35">
      <c r="A1" s="363" t="s">
        <v>2455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42" s="338" customFormat="1" ht="33.6" x14ac:dyDescent="0.75">
      <c r="A2" s="335" t="s">
        <v>2456</v>
      </c>
      <c r="B2" s="356"/>
      <c r="C2" s="336"/>
      <c r="D2" s="336"/>
      <c r="E2" s="336"/>
      <c r="F2" s="336"/>
      <c r="G2" s="336"/>
      <c r="H2" s="336"/>
      <c r="I2" s="336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</row>
    <row r="3" spans="1:42" ht="14.45" x14ac:dyDescent="0.35">
      <c r="A3" s="5" t="s">
        <v>70</v>
      </c>
      <c r="B3" s="357"/>
      <c r="C3" s="6"/>
      <c r="D3" s="6"/>
      <c r="E3" s="6"/>
      <c r="F3" s="6"/>
      <c r="G3" s="6"/>
      <c r="H3" s="6"/>
      <c r="I3" s="5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1:42" ht="171.75" customHeight="1" x14ac:dyDescent="0.35">
      <c r="A4" s="504" t="str">
        <f>UPPER(CONCATENATE(INSERIMENTO!BP4,IF(INSERIMENTO!BP4&lt;&gt;"",CHAR(10),""),INSERIMENTO!BQ4,IF(INSERIMENTO!BQ4&lt;&gt;"",CHAR(10),""),INSERIMENTO!BR4))</f>
        <v/>
      </c>
      <c r="B4" s="504"/>
      <c r="C4" s="15"/>
      <c r="D4" s="15"/>
      <c r="E4" s="15"/>
      <c r="F4" s="15"/>
      <c r="G4" s="15"/>
      <c r="I4" s="7"/>
    </row>
    <row r="5" spans="1:42" ht="14.45" x14ac:dyDescent="0.35">
      <c r="A5" s="342"/>
      <c r="B5" s="343"/>
      <c r="F5" s="8"/>
      <c r="G5" s="8"/>
      <c r="H5" s="8"/>
      <c r="I5" s="8"/>
      <c r="J5" s="16" t="s">
        <v>2457</v>
      </c>
      <c r="K5" s="118"/>
    </row>
    <row r="6" spans="1:42" ht="14.45" x14ac:dyDescent="0.35">
      <c r="A6" s="344"/>
      <c r="B6" s="345"/>
      <c r="C6" s="516" t="s">
        <v>2458</v>
      </c>
      <c r="D6" s="516"/>
      <c r="E6" s="516"/>
      <c r="J6" s="3">
        <f>IF(B22&lt;&gt;"",-LEN(B22),SUM(J9:J21))</f>
        <v>468</v>
      </c>
      <c r="K6" s="509" t="s">
        <v>2458</v>
      </c>
      <c r="L6" s="510"/>
      <c r="M6" s="510"/>
      <c r="N6" s="510"/>
      <c r="O6" s="510"/>
      <c r="P6" s="510"/>
      <c r="Q6" s="511"/>
      <c r="R6" s="509" t="s">
        <v>2459</v>
      </c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0"/>
      <c r="AI6" s="516" t="s">
        <v>2460</v>
      </c>
      <c r="AJ6" s="516"/>
      <c r="AK6" s="516"/>
      <c r="AN6" s="314" t="s">
        <v>2517</v>
      </c>
      <c r="AO6" s="314"/>
      <c r="AP6" s="314"/>
    </row>
    <row r="7" spans="1:42" ht="14.45" x14ac:dyDescent="0.35">
      <c r="A7" s="346" t="s">
        <v>2461</v>
      </c>
      <c r="B7" s="347"/>
      <c r="C7" s="289" t="s">
        <v>2462</v>
      </c>
      <c r="D7" s="289" t="s">
        <v>2463</v>
      </c>
      <c r="E7" s="289" t="s">
        <v>2464</v>
      </c>
      <c r="F7" s="289" t="s">
        <v>8</v>
      </c>
      <c r="G7" s="289" t="s">
        <v>2465</v>
      </c>
      <c r="H7" s="289" t="s">
        <v>189</v>
      </c>
      <c r="I7" s="289" t="s">
        <v>2466</v>
      </c>
      <c r="J7" s="16" t="s">
        <v>2467</v>
      </c>
      <c r="K7" s="16">
        <v>0</v>
      </c>
      <c r="L7" s="16" t="s">
        <v>2468</v>
      </c>
      <c r="M7" s="16" t="s">
        <v>2469</v>
      </c>
      <c r="N7" s="16" t="s">
        <v>2470</v>
      </c>
      <c r="O7" s="16" t="s">
        <v>2471</v>
      </c>
      <c r="P7" s="16" t="s">
        <v>2472</v>
      </c>
      <c r="Q7" s="16" t="s">
        <v>2473</v>
      </c>
      <c r="R7" s="16" t="s">
        <v>2468</v>
      </c>
      <c r="S7" s="16" t="s">
        <v>679</v>
      </c>
      <c r="T7" s="16" t="s">
        <v>2474</v>
      </c>
      <c r="U7" s="16" t="s">
        <v>2469</v>
      </c>
      <c r="V7" s="16" t="s">
        <v>683</v>
      </c>
      <c r="W7" s="16" t="s">
        <v>2475</v>
      </c>
      <c r="X7" s="16" t="s">
        <v>2470</v>
      </c>
      <c r="Y7" s="16" t="s">
        <v>686</v>
      </c>
      <c r="Z7" s="16" t="s">
        <v>2476</v>
      </c>
      <c r="AA7" s="16" t="s">
        <v>2471</v>
      </c>
      <c r="AB7" s="16" t="s">
        <v>690</v>
      </c>
      <c r="AC7" s="16" t="s">
        <v>2477</v>
      </c>
      <c r="AD7" s="16" t="s">
        <v>2472</v>
      </c>
      <c r="AE7" s="16" t="s">
        <v>694</v>
      </c>
      <c r="AF7" s="16" t="s">
        <v>2478</v>
      </c>
      <c r="AG7" s="16" t="s">
        <v>2479</v>
      </c>
      <c r="AH7" s="16" t="s">
        <v>2480</v>
      </c>
      <c r="AI7" s="289" t="s">
        <v>2462</v>
      </c>
      <c r="AJ7" s="289" t="s">
        <v>2463</v>
      </c>
      <c r="AK7" s="289" t="s">
        <v>2464</v>
      </c>
      <c r="AL7" s="289" t="s">
        <v>2481</v>
      </c>
      <c r="AM7" s="289" t="s">
        <v>2482</v>
      </c>
      <c r="AN7" s="315" t="s">
        <v>2518</v>
      </c>
      <c r="AO7" s="315" t="s">
        <v>2519</v>
      </c>
      <c r="AP7" s="315" t="s">
        <v>2520</v>
      </c>
    </row>
    <row r="8" spans="1:42" ht="14.45" x14ac:dyDescent="0.35">
      <c r="A8" s="11"/>
      <c r="B8" s="12" t="s">
        <v>2483</v>
      </c>
      <c r="C8" s="339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ht="14.45" x14ac:dyDescent="0.35">
      <c r="A9" s="2">
        <v>1</v>
      </c>
      <c r="B9" s="14" t="str">
        <f t="shared" ref="B9:B22" si="0">IF(OR(LEFT(IFERROR(G8&amp;MID($A$4,(A8)*LUNGH+1,LUNGH),""),1)=CHAR(10),LEFT(IFERROR(G8&amp;MID($A$4,(A8)*LUNGH+1,LUNGH),""),1)=" "),MID(IFERROR(G8&amp;MID($A$4,(A8)*LUNGH+1,LUNGH),""),2,999),IFERROR(G8&amp;MID($A$4,(A8)*LUNGH+1,LUNGH),""))</f>
        <v/>
      </c>
      <c r="C9" s="340" t="str">
        <f>IFERROR(FIND("*",B9)," ")</f>
        <v xml:space="preserve"> </v>
      </c>
      <c r="D9" s="3">
        <f>IFERROR(IF(C9=1,FIND("*",B9,C9+1),999),999)</f>
        <v>999</v>
      </c>
      <c r="E9" s="3">
        <f t="shared" ref="E9:E21" si="1">IFERROR(FIND(CHAR(10),B9,2)-1-IF(LEFT(B9,1)=CHAR(10),1,0),999)</f>
        <v>999</v>
      </c>
      <c r="F9" s="19" t="str">
        <f t="shared" ref="F9:F21" si="2">LEFT(LEFT(CLEAN(B9),MIN(D9,E9))&amp;SPAZI,LUNGH)</f>
        <v xml:space="preserve">                                    </v>
      </c>
      <c r="G9" s="20" t="str">
        <f t="shared" ref="G9:G21" si="3">MID(B9,MIN(D9+1,E9+2,LUNGH+1+IF(E9=LUNGH,1,0)+IF(LEFT(B9,1)=CHAR(10),1,0)),1000)</f>
        <v/>
      </c>
      <c r="H9" s="3">
        <f t="shared" ref="H9:H22" si="4">IF(IFERROR(LEFT(F9,MIN(IFERROR(FIND("=",F9,2)-1,1000),FIND("*",F9,2)-1)),0)="*SOSPE",LEFT(F9,8),IFERROR(IF(C9=1,LEFT(F9,MIN(IFERROR(FIND("=",F9,2)-1,1000),FIND("*",F9,2)-1)),0),0))</f>
        <v>0</v>
      </c>
      <c r="I9" s="54" t="str">
        <f t="shared" ref="I9:I20" si="5">CLEAN(LEFT(LEFT(CLEAN(B9),MIN(D9,E9)),LUNGH))</f>
        <v/>
      </c>
      <c r="J9" s="3">
        <f t="shared" ref="J9:J20" si="6">IF(I10&lt;&gt;"","",LEN(F9)-LEN(I9))</f>
        <v>36</v>
      </c>
      <c r="K9" s="3" t="str">
        <f t="shared" ref="K9:K21" si="7">"0"</f>
        <v>0</v>
      </c>
      <c r="L9" s="2" t="str">
        <f>IF(LEFT($F9,1)="*",IFERROR(FIND("=",$F9,K9+1),$D9),"")</f>
        <v/>
      </c>
      <c r="M9" s="2" t="str">
        <f>IF(LEFT($F9,1)="*",IFERROR(FIND("=",$F9,L9+1),$D9),"")</f>
        <v/>
      </c>
      <c r="N9" s="2" t="str">
        <f>IF(LEFT($F9,1)="*",IFERROR(FIND("=",$F9,M9+1),$D9),"")</f>
        <v/>
      </c>
      <c r="O9" s="2" t="str">
        <f>IF(LEFT($F9,1)="*",IFERROR(FIND("=",$F9,N9+1),$D9),"")</f>
        <v/>
      </c>
      <c r="P9" s="2" t="str">
        <f>IF(LEFT($F9,1)="*",IFERROR(FIND("=",$F9,O9+1),$D9),"")</f>
        <v/>
      </c>
      <c r="Q9" s="2" t="str">
        <f t="shared" ref="Q9" si="8">IF(LEFT($F9,1)="*",IFERROR(FIND("=",$F9,O9+1),$D9),"")</f>
        <v/>
      </c>
      <c r="R9" s="117" t="str">
        <f>IF(LEFT($H9,6)="*SOSPE"," ",IF(LEFT($F9,1)="*",MID($F9,L9+1,MAX(M9-L9-1,0)),""))</f>
        <v/>
      </c>
      <c r="S9" s="117" t="str">
        <f>IF(LEFT($F9,1)="*",IF(VLOOKUP($H9,ELENCHI!$BK$27:$BS$126,5,FALSE)=LEN(R9),0,1),"")</f>
        <v/>
      </c>
      <c r="T9" s="117" t="str">
        <f>IF(S9=0,IFERROR(LEFT(R9,VLOOKUP($H9,ELENCHI!$BK$27:$CF$126,5,FALSE)-VLOOKUP($H9,ELENCHI!$BK$27:$CF$126,10,FALSE))&amp;IF(VLOOKUP($H9,ELENCHI!$BK$27:$CF$126,10,FALSE)=0,"",",")&amp;RIGHT(R9,VLOOKUP($H9,ELENCHI!$BK$27:$CF$126,10,FALSE)),""),"!!!")</f>
        <v>!!!</v>
      </c>
      <c r="U9" s="2" t="str">
        <f>IF(LEFT($F9,1)="*",MID($F9,M9+1,MAX(N9-M9-1,0)),"")</f>
        <v/>
      </c>
      <c r="V9" s="2" t="str">
        <f>IF(LEFT($F9,1)="*",IF(VLOOKUP($H9,ELENCHI!$BK$27:$BS$126,6,FALSE)=LEN(U9),0,1),"")</f>
        <v/>
      </c>
      <c r="W9" s="2" t="str">
        <f>IF(V9=0,IFERROR(LEFT(U9,VLOOKUP($H9,ELENCHI!$BK$27:$CF$126,6,FALSE)-VLOOKUP($H9,ELENCHI!$BK$27:$CF$126,11,FALSE))&amp;IF(VLOOKUP($H9,ELENCHI!$BK$27:$CF$126,11,FALSE)=0,"",",")&amp;RIGHT(U9,VLOOKUP($H9,ELENCHI!$BK$27:$CF$126,11,FALSE)),""),"!!!")</f>
        <v>!!!</v>
      </c>
      <c r="X9" s="117" t="str">
        <f>IF(LEFT($F9,1)="*",MID($F9,N9+1,MAX(O9-N9-1,0)),"")</f>
        <v/>
      </c>
      <c r="Y9" s="117" t="str">
        <f>IF(LEFT($F9,1)="*",IF(VLOOKUP($H9,ELENCHI!$BK$27:$BS$126,7,FALSE)=LEN(X9),0,1),"")</f>
        <v/>
      </c>
      <c r="Z9" s="117" t="str">
        <f>IF(Y9=0,IFERROR(LEFT(X9,VLOOKUP($H9,ELENCHI!$BK$27:$CF$126,7,FALSE)-VLOOKUP($H9,ELENCHI!$BK$27:$CF$126,12,FALSE))&amp;IF(VLOOKUP($H9,ELENCHI!$BK$27:$CF$126,12,FALSE)=0,"",",")&amp;RIGHT(X9,VLOOKUP($H9,ELENCHI!$BK$27:$CF$126,12,FALSE)),""),"!!!")</f>
        <v>!!!</v>
      </c>
      <c r="AA9" s="137" t="str">
        <f>IF(LEFT($F9,1)="*",MID($F9,O9+1,MAX(P9-O9-1,0)),"")</f>
        <v/>
      </c>
      <c r="AB9" s="137" t="str">
        <f>IF(LEFT($F9,1)="*",IF(VLOOKUP($H9,ELENCHI!$BK$27:$BS$126,8,FALSE)=LEN(AA9),0,1),"")</f>
        <v/>
      </c>
      <c r="AC9" s="137" t="str">
        <f>IF(AB9=0,IFERROR(LEFT(AA9,VLOOKUP($H9,ELENCHI!$BK$27:$CF$126,8,FALSE)-VLOOKUP($H9,ELENCHI!$BK$27:$CF$126,13,FALSE))&amp;IF(VLOOKUP($H9,ELENCHI!$BK$27:$CF$126,13,FALSE)=0,"",",")&amp;RIGHT(AA9,VLOOKUP($H9,ELENCHI!$BK$27:$CF$126,13,FALSE)),""),"!!!")</f>
        <v>!!!</v>
      </c>
      <c r="AD9" s="117" t="str">
        <f>IF(LEFT($F9,1)="*",MID($F9,P9+1,MAX(Q9-P9-1,0)),"")</f>
        <v/>
      </c>
      <c r="AE9" s="117" t="str">
        <f>IF(LEFT($F9,1)="*",IF(VLOOKUP($H9,ELENCHI!$BK$27:$BS$126,9,FALSE)=LEN(AD9),0,1),"")</f>
        <v/>
      </c>
      <c r="AF9" s="117" t="str">
        <f>IF(AE9=0,IFERROR(LEFT(AD9,VLOOKUP($H9,ELENCHI!$BK$27:$CF$126,9,FALSE)-VLOOKUP($H9,ELENCHI!$BK$27:$CF$126,14,FALSE))&amp;IF(VLOOKUP($H9,ELENCHI!$BK$27:$CF$126,14,FALSE)=0,"",",")&amp;RIGHT(AD9,VLOOKUP($H9,ELENCHI!$BK$27:$CF$126,14,FALSE)),""),"!!!")</f>
        <v>!!!</v>
      </c>
      <c r="AG9" s="153">
        <f>SUM(S9,V9,Y9,AB9,AE9)</f>
        <v>0</v>
      </c>
      <c r="AH9" s="2" t="str">
        <f>AM8&amp;IF(H9&lt;&gt;0,VLOOKUP($H9,ELENCHI!$BK$27:$CF$126,16,FALSE)&amp;T9&amp;VLOOKUP($H9,ELENCHI!$BK$27:$CF$126,17,FALSE)&amp;W9&amp;VLOOKUP($H9,ELENCHI!$BK$27:$CF$126,18,FALSE)&amp;Z9&amp;VLOOKUP($H9,ELENCHI!$BK$27:$CF$126,19,FALSE)&amp;AC9&amp;VLOOKUP($H9,ELENCHI!$BK$27:$CF$126,20,FALSE)&amp;AF9&amp;CHAR(10),I9&amp;IF(IFERROR(FIND(CHAR(10),LEFT(B9,LUNGH),1),0)&gt;0,CHAR(10),""))</f>
        <v/>
      </c>
      <c r="AI9" s="3" t="str">
        <f>IFERROR(FIND("*",AH9)," ")</f>
        <v xml:space="preserve"> </v>
      </c>
      <c r="AJ9" s="3">
        <f>IFERROR(IF(AI9=1,FIND("*",AH9,AI9+1),999),999)</f>
        <v>999</v>
      </c>
      <c r="AK9" s="3">
        <f>IFERROR(FIND(CHAR(10),AH9,2)-1,999)</f>
        <v>999</v>
      </c>
      <c r="AL9" s="143" t="str">
        <f t="shared" ref="AL9:AL24" si="9">IFERROR(LEFT(LEFT(CLEAN(AH9),MIN(AJ9,AK9))&amp;SPAZI,LUNGH),"!!!")</f>
        <v xml:space="preserve">                                    </v>
      </c>
      <c r="AM9" s="20" t="str">
        <f t="shared" ref="AM9:AM21" si="10">MID(AH9,MIN(AJ9+1,AK9+2,LUNGH+1),1000)</f>
        <v/>
      </c>
      <c r="AN9" s="372" t="s">
        <v>2538</v>
      </c>
      <c r="AO9" s="316" t="str">
        <f>IF(AN9&lt;&gt;"",F9,"------  RIGA OCCUPATA DA PRESCRIZIONI TECNICHE ------")</f>
        <v xml:space="preserve">                                    </v>
      </c>
      <c r="AP9" s="316" t="str">
        <f>AN9&amp;"       "&amp;AO9&amp;CHAR(10)</f>
        <v xml:space="preserve">01                                           
</v>
      </c>
    </row>
    <row r="10" spans="1:42" ht="14.45" x14ac:dyDescent="0.35">
      <c r="A10" s="2">
        <v>2</v>
      </c>
      <c r="B10" s="14" t="str">
        <f t="shared" si="0"/>
        <v/>
      </c>
      <c r="C10" s="340" t="str">
        <f t="shared" ref="C10:C21" si="11">IFERROR(FIND("*",B10)," ")</f>
        <v xml:space="preserve"> </v>
      </c>
      <c r="D10" s="3">
        <f t="shared" ref="D10:D22" si="12">IFERROR(IF(C10=1,FIND("*",B10,C10+1),999),999)</f>
        <v>999</v>
      </c>
      <c r="E10" s="3">
        <f t="shared" si="1"/>
        <v>999</v>
      </c>
      <c r="F10" s="19" t="str">
        <f t="shared" si="2"/>
        <v xml:space="preserve">                                    </v>
      </c>
      <c r="G10" s="20" t="str">
        <f t="shared" si="3"/>
        <v/>
      </c>
      <c r="H10" s="3">
        <f t="shared" si="4"/>
        <v>0</v>
      </c>
      <c r="I10" s="54" t="str">
        <f t="shared" si="5"/>
        <v/>
      </c>
      <c r="J10" s="3">
        <f t="shared" si="6"/>
        <v>36</v>
      </c>
      <c r="K10" s="3" t="str">
        <f t="shared" si="7"/>
        <v>0</v>
      </c>
      <c r="L10" s="2" t="str">
        <f t="shared" ref="L10:P10" si="13">IF(LEFT($F10,1)="*",IFERROR(FIND("=",$F10,K10+1),$D10),"")</f>
        <v/>
      </c>
      <c r="M10" s="2" t="str">
        <f t="shared" si="13"/>
        <v/>
      </c>
      <c r="N10" s="2" t="str">
        <f t="shared" si="13"/>
        <v/>
      </c>
      <c r="O10" s="2" t="str">
        <f t="shared" si="13"/>
        <v/>
      </c>
      <c r="P10" s="2" t="str">
        <f t="shared" si="13"/>
        <v/>
      </c>
      <c r="Q10" s="2" t="str">
        <f t="shared" ref="Q10:Q21" si="14">IF(LEFT($F10,1)="*",IFERROR(FIND("=",$F10,O10+1),$D10),"")</f>
        <v/>
      </c>
      <c r="R10" s="117" t="str">
        <f t="shared" ref="R10:R21" si="15">IF(LEFT($H10,6)="*SOSPE"," ",IF(LEFT($F10,1)="*",MID($F10,L10+1,MAX(M10-L10-1,0)),""))</f>
        <v/>
      </c>
      <c r="S10" s="117" t="str">
        <f>IF(LEFT($F10,1)="*",IF(VLOOKUP($H10,ELENCHI!$BK$27:$BS$126,5,FALSE)=LEN(R10),0,1),"")</f>
        <v/>
      </c>
      <c r="T10" s="117" t="str">
        <f>IF(S10=0,IFERROR(LEFT(R10,VLOOKUP($H10,ELENCHI!$BK$27:$CF$126,5,FALSE)-VLOOKUP($H10,ELENCHI!$BK$27:$CF$126,10,FALSE))&amp;IF(VLOOKUP($H10,ELENCHI!$BK$27:$CF$126,10,FALSE)=0,"",",")&amp;RIGHT(R10,VLOOKUP($H10,ELENCHI!$BK$27:$CF$126,10,FALSE)),""),"!!!")</f>
        <v>!!!</v>
      </c>
      <c r="U10" s="2" t="str">
        <f t="shared" ref="U10:U21" si="16">IF(LEFT($F10,1)="*",MID($F10,M10+1,MAX(N10-M10-1,0)),"")</f>
        <v/>
      </c>
      <c r="V10" s="2" t="str">
        <f>IF(LEFT($F10,1)="*",IF(VLOOKUP($H10,ELENCHI!$BK$27:$BS$126,6,FALSE)=LEN(U10),0,1),"")</f>
        <v/>
      </c>
      <c r="W10" s="2" t="str">
        <f>IF(V10=0,IFERROR(LEFT(U10,VLOOKUP($H10,ELENCHI!$BK$27:$CF$126,6,FALSE)-VLOOKUP($H10,ELENCHI!$BK$27:$CF$126,11,FALSE))&amp;IF(VLOOKUP($H10,ELENCHI!$BK$27:$CF$126,11,FALSE)=0,"",",")&amp;RIGHT(U10,VLOOKUP($H10,ELENCHI!$BK$27:$CF$126,11,FALSE)),""),"!!!")</f>
        <v>!!!</v>
      </c>
      <c r="X10" s="117" t="str">
        <f t="shared" ref="X10:X21" si="17">IF(LEFT($F10,1)="*",MID($F10,N10+1,MAX(O10-N10-1,0)),"")</f>
        <v/>
      </c>
      <c r="Y10" s="117" t="str">
        <f>IF(LEFT($F10,1)="*",IF(VLOOKUP($H10,ELENCHI!$BK$27:$BS$126,7,FALSE)=LEN(X10),0,1),"")</f>
        <v/>
      </c>
      <c r="Z10" s="117" t="str">
        <f>IF(Y10=0,IFERROR(LEFT(X10,VLOOKUP($H10,ELENCHI!$BK$27:$CF$126,7,FALSE)-VLOOKUP($H10,ELENCHI!$BK$27:$CF$126,12,FALSE))&amp;IF(VLOOKUP($H10,ELENCHI!$BK$27:$CF$126,12,FALSE)=0,"",",")&amp;RIGHT(X10,VLOOKUP($H10,ELENCHI!$BK$27:$CF$126,12,FALSE)),""),"!!!")</f>
        <v>!!!</v>
      </c>
      <c r="AA10" s="137" t="str">
        <f t="shared" ref="AA10:AA21" si="18">IF(LEFT($F10,1)="*",MID($F10,O10+1,MAX(P10-O10-1,0)),"")</f>
        <v/>
      </c>
      <c r="AB10" s="137" t="str">
        <f>IF(LEFT($F10,1)="*",IF(VLOOKUP($H10,ELENCHI!$BK$27:$BS$126,8,FALSE)=LEN(AA10),0,1),"")</f>
        <v/>
      </c>
      <c r="AC10" s="137" t="str">
        <f>IF(AB10=0,IFERROR(LEFT(AA10,VLOOKUP($H10,ELENCHI!$BK$27:$CF$126,8,FALSE)-VLOOKUP($H10,ELENCHI!$BK$27:$CF$126,13,FALSE))&amp;IF(VLOOKUP($H10,ELENCHI!$BK$27:$CF$126,13,FALSE)=0,"",",")&amp;RIGHT(AA10,VLOOKUP($H10,ELENCHI!$BK$27:$CF$126,13,FALSE)),""),"!!!")</f>
        <v>!!!</v>
      </c>
      <c r="AD10" s="117" t="str">
        <f t="shared" ref="AD10:AD21" si="19">IF(LEFT($F10,1)="*",MID($F10,P10+1,MAX(Q10-P10-1,0)),"")</f>
        <v/>
      </c>
      <c r="AE10" s="117" t="str">
        <f>IF(LEFT($F10,1)="*",IF(VLOOKUP($H10,ELENCHI!$BK$27:$BS$126,9,FALSE)=LEN(AD10),0,1),"")</f>
        <v/>
      </c>
      <c r="AF10" s="117" t="str">
        <f>IF(AE10=0,IFERROR(LEFT(AD10,VLOOKUP($H10,ELENCHI!$BK$27:$CF$126,9,FALSE)-VLOOKUP($H10,ELENCHI!$BK$27:$CF$126,14,FALSE))&amp;IF(VLOOKUP($H10,ELENCHI!$BK$27:$CF$126,14,FALSE)=0,"",",")&amp;RIGHT(AD10,VLOOKUP($H10,ELENCHI!$BK$27:$CF$126,14,FALSE)),""),"!!!")</f>
        <v>!!!</v>
      </c>
      <c r="AG10" s="153">
        <f t="shared" ref="AG10:AG21" si="20">SUM(S10,V10,Y10,AB10,AE10)</f>
        <v>0</v>
      </c>
      <c r="AH10" s="2" t="str">
        <f>AM9&amp;IF(H10&lt;&gt;0,VLOOKUP($H10,ELENCHI!$BK$27:$CF$126,16,FALSE)&amp;T10&amp;VLOOKUP($H10,ELENCHI!$BK$27:$CF$126,17,FALSE)&amp;W10&amp;VLOOKUP($H10,ELENCHI!$BK$27:$CF$126,18,FALSE)&amp;Z10&amp;VLOOKUP($H10,ELENCHI!$BK$27:$CF$126,19,FALSE)&amp;AC10&amp;VLOOKUP($H10,ELENCHI!$BK$27:$CF$126,20,FALSE)&amp;AF10&amp;CHAR(10),I10&amp;IF(IFERROR(FIND(CHAR(10),LEFT(B10,LUNGH),1),0)&gt;0,CHAR(10),""))</f>
        <v/>
      </c>
      <c r="AI10" s="3" t="str">
        <f t="shared" ref="AI10:AI21" si="21">IFERROR(FIND("*",AH10)," ")</f>
        <v xml:space="preserve"> </v>
      </c>
      <c r="AJ10" s="3">
        <f t="shared" ref="AJ10:AJ24" si="22">IFERROR(IF(AI10=1,FIND("*",AH10,AI10+1),999),999)</f>
        <v>999</v>
      </c>
      <c r="AK10" s="3">
        <f t="shared" ref="AK10:AK21" si="23">IFERROR(FIND(CHAR(10),AH10,2)-1,999)</f>
        <v>999</v>
      </c>
      <c r="AL10" s="143" t="str">
        <f t="shared" si="9"/>
        <v xml:space="preserve">                                    </v>
      </c>
      <c r="AM10" s="20" t="str">
        <f t="shared" si="10"/>
        <v/>
      </c>
      <c r="AN10" s="372" t="s">
        <v>2539</v>
      </c>
      <c r="AO10" s="316" t="str">
        <f t="shared" ref="AO10:AO15" si="24">IF(AN10&lt;&gt;"",F10,"------  RIGA OCCUPATA DA PRESCRIZIONI TECNICHE ------")</f>
        <v xml:space="preserve">                                    </v>
      </c>
      <c r="AP10" s="316" t="str">
        <f t="shared" ref="AP10:AP15" si="25">AN10&amp;"       "&amp;AO10&amp;CHAR(10)</f>
        <v xml:space="preserve">02                                           
</v>
      </c>
    </row>
    <row r="11" spans="1:42" ht="14.45" x14ac:dyDescent="0.35">
      <c r="A11" s="2">
        <v>3</v>
      </c>
      <c r="B11" s="14" t="str">
        <f t="shared" si="0"/>
        <v/>
      </c>
      <c r="C11" s="340" t="str">
        <f t="shared" si="11"/>
        <v xml:space="preserve"> </v>
      </c>
      <c r="D11" s="3">
        <f t="shared" si="12"/>
        <v>999</v>
      </c>
      <c r="E11" s="3">
        <f t="shared" si="1"/>
        <v>999</v>
      </c>
      <c r="F11" s="19" t="str">
        <f t="shared" si="2"/>
        <v xml:space="preserve">                                    </v>
      </c>
      <c r="G11" s="20" t="str">
        <f t="shared" si="3"/>
        <v/>
      </c>
      <c r="H11" s="3">
        <f t="shared" si="4"/>
        <v>0</v>
      </c>
      <c r="I11" s="54" t="str">
        <f t="shared" si="5"/>
        <v/>
      </c>
      <c r="J11" s="3">
        <f t="shared" si="6"/>
        <v>36</v>
      </c>
      <c r="K11" s="3" t="str">
        <f t="shared" si="7"/>
        <v>0</v>
      </c>
      <c r="L11" s="2" t="str">
        <f t="shared" ref="L11:P11" si="26">IF(LEFT($F11,1)="*",IFERROR(FIND("=",$F11,K11+1),$D11),"")</f>
        <v/>
      </c>
      <c r="M11" s="2" t="str">
        <f t="shared" si="26"/>
        <v/>
      </c>
      <c r="N11" s="2" t="str">
        <f t="shared" si="26"/>
        <v/>
      </c>
      <c r="O11" s="2" t="str">
        <f t="shared" si="26"/>
        <v/>
      </c>
      <c r="P11" s="2" t="str">
        <f t="shared" si="26"/>
        <v/>
      </c>
      <c r="Q11" s="2" t="str">
        <f t="shared" si="14"/>
        <v/>
      </c>
      <c r="R11" s="117" t="str">
        <f t="shared" si="15"/>
        <v/>
      </c>
      <c r="S11" s="117" t="str">
        <f>IF(LEFT($F11,1)="*",IF(VLOOKUP($H11,ELENCHI!$BK$27:$BS$126,5,FALSE)=LEN(R11),0,1),"")</f>
        <v/>
      </c>
      <c r="T11" s="117" t="str">
        <f>IF(S11=0,IFERROR(LEFT(R11,VLOOKUP($H11,ELENCHI!$BK$27:$CF$126,5,FALSE)-VLOOKUP($H11,ELENCHI!$BK$27:$CF$126,10,FALSE))&amp;IF(VLOOKUP($H11,ELENCHI!$BK$27:$CF$126,10,FALSE)=0,"",",")&amp;RIGHT(R11,VLOOKUP($H11,ELENCHI!$BK$27:$CF$126,10,FALSE)),""),"!!!")</f>
        <v>!!!</v>
      </c>
      <c r="U11" s="2" t="str">
        <f t="shared" si="16"/>
        <v/>
      </c>
      <c r="V11" s="2" t="str">
        <f>IF(LEFT($F11,1)="*",IF(VLOOKUP($H11,ELENCHI!$BK$27:$BS$126,6,FALSE)=LEN(U11),0,1),"")</f>
        <v/>
      </c>
      <c r="W11" s="2" t="str">
        <f>IF(V11=0,IFERROR(LEFT(U11,VLOOKUP($H11,ELENCHI!$BK$27:$CF$126,6,FALSE)-VLOOKUP($H11,ELENCHI!$BK$27:$CF$126,11,FALSE))&amp;IF(VLOOKUP($H11,ELENCHI!$BK$27:$CF$126,11,FALSE)=0,"",",")&amp;RIGHT(U11,VLOOKUP($H11,ELENCHI!$BK$27:$CF$126,11,FALSE)),""),"!!!")</f>
        <v>!!!</v>
      </c>
      <c r="X11" s="117" t="str">
        <f t="shared" si="17"/>
        <v/>
      </c>
      <c r="Y11" s="117" t="str">
        <f>IF(LEFT($F11,1)="*",IF(VLOOKUP($H11,ELENCHI!$BK$27:$BS$126,7,FALSE)=LEN(X11),0,1),"")</f>
        <v/>
      </c>
      <c r="Z11" s="117" t="str">
        <f>IF(Y11=0,IFERROR(LEFT(X11,VLOOKUP($H11,ELENCHI!$BK$27:$CF$126,7,FALSE)-VLOOKUP($H11,ELENCHI!$BK$27:$CF$126,12,FALSE))&amp;IF(VLOOKUP($H11,ELENCHI!$BK$27:$CF$126,12,FALSE)=0,"",",")&amp;RIGHT(X11,VLOOKUP($H11,ELENCHI!$BK$27:$CF$126,12,FALSE)),""),"!!!")</f>
        <v>!!!</v>
      </c>
      <c r="AA11" s="137" t="str">
        <f t="shared" si="18"/>
        <v/>
      </c>
      <c r="AB11" s="137" t="str">
        <f>IF(LEFT($F11,1)="*",IF(VLOOKUP($H11,ELENCHI!$BK$27:$BS$126,8,FALSE)=LEN(AA11),0,1),"")</f>
        <v/>
      </c>
      <c r="AC11" s="137" t="str">
        <f>IF(AB11=0,IFERROR(LEFT(AA11,VLOOKUP($H11,ELENCHI!$BK$27:$CF$126,8,FALSE)-VLOOKUP($H11,ELENCHI!$BK$27:$CF$126,13,FALSE))&amp;IF(VLOOKUP($H11,ELENCHI!$BK$27:$CF$126,13,FALSE)=0,"",",")&amp;RIGHT(AA11,VLOOKUP($H11,ELENCHI!$BK$27:$CF$126,13,FALSE)),""),"!!!")</f>
        <v>!!!</v>
      </c>
      <c r="AD11" s="117" t="str">
        <f t="shared" si="19"/>
        <v/>
      </c>
      <c r="AE11" s="117" t="str">
        <f>IF(LEFT($F11,1)="*",IF(VLOOKUP($H11,ELENCHI!$BK$27:$BS$126,9,FALSE)=LEN(AD11),0,1),"")</f>
        <v/>
      </c>
      <c r="AF11" s="117" t="str">
        <f>IF(AE11=0,IFERROR(LEFT(AD11,VLOOKUP($H11,ELENCHI!$BK$27:$CF$126,9,FALSE)-VLOOKUP($H11,ELENCHI!$BK$27:$CF$126,14,FALSE))&amp;IF(VLOOKUP($H11,ELENCHI!$BK$27:$CF$126,14,FALSE)=0,"",",")&amp;RIGHT(AD11,VLOOKUP($H11,ELENCHI!$BK$27:$CF$126,14,FALSE)),""),"!!!")</f>
        <v>!!!</v>
      </c>
      <c r="AG11" s="153">
        <f t="shared" si="20"/>
        <v>0</v>
      </c>
      <c r="AH11" s="2" t="str">
        <f>AM10&amp;IF(H11&lt;&gt;0,VLOOKUP($H11,ELENCHI!$BK$27:$CF$126,16,FALSE)&amp;T11&amp;VLOOKUP($H11,ELENCHI!$BK$27:$CF$126,17,FALSE)&amp;W11&amp;VLOOKUP($H11,ELENCHI!$BK$27:$CF$126,18,FALSE)&amp;Z11&amp;VLOOKUP($H11,ELENCHI!$BK$27:$CF$126,19,FALSE)&amp;AC11&amp;VLOOKUP($H11,ELENCHI!$BK$27:$CF$126,20,FALSE)&amp;AF11&amp;CHAR(10),I11&amp;IF(IFERROR(FIND(CHAR(10),LEFT(B11,LUNGH),1),0)&gt;0,CHAR(10),""))</f>
        <v/>
      </c>
      <c r="AI11" s="3" t="str">
        <f t="shared" si="21"/>
        <v xml:space="preserve"> </v>
      </c>
      <c r="AJ11" s="3">
        <f t="shared" si="22"/>
        <v>999</v>
      </c>
      <c r="AK11" s="3">
        <f t="shared" si="23"/>
        <v>999</v>
      </c>
      <c r="AL11" s="143" t="str">
        <f t="shared" si="9"/>
        <v xml:space="preserve">                                    </v>
      </c>
      <c r="AM11" s="20" t="str">
        <f t="shared" si="10"/>
        <v/>
      </c>
      <c r="AN11" s="372" t="s">
        <v>2540</v>
      </c>
      <c r="AO11" s="316" t="str">
        <f t="shared" si="24"/>
        <v xml:space="preserve">                                    </v>
      </c>
      <c r="AP11" s="316" t="str">
        <f t="shared" si="25"/>
        <v xml:space="preserve">03                                           
</v>
      </c>
    </row>
    <row r="12" spans="1:42" ht="14.45" x14ac:dyDescent="0.35">
      <c r="A12" s="2">
        <v>4</v>
      </c>
      <c r="B12" s="14" t="str">
        <f t="shared" si="0"/>
        <v/>
      </c>
      <c r="C12" s="340" t="str">
        <f t="shared" si="11"/>
        <v xml:space="preserve"> </v>
      </c>
      <c r="D12" s="3">
        <f t="shared" si="12"/>
        <v>999</v>
      </c>
      <c r="E12" s="3">
        <f t="shared" si="1"/>
        <v>999</v>
      </c>
      <c r="F12" s="19" t="str">
        <f t="shared" si="2"/>
        <v xml:space="preserve">                                    </v>
      </c>
      <c r="G12" s="20" t="str">
        <f t="shared" si="3"/>
        <v/>
      </c>
      <c r="H12" s="3">
        <f t="shared" si="4"/>
        <v>0</v>
      </c>
      <c r="I12" s="54" t="str">
        <f t="shared" si="5"/>
        <v/>
      </c>
      <c r="J12" s="3">
        <f t="shared" si="6"/>
        <v>36</v>
      </c>
      <c r="K12" s="3" t="str">
        <f t="shared" si="7"/>
        <v>0</v>
      </c>
      <c r="L12" s="2" t="str">
        <f t="shared" ref="L12:P12" si="27">IF(LEFT($F12,1)="*",IFERROR(FIND("=",$F12,K12+1),$D12),"")</f>
        <v/>
      </c>
      <c r="M12" s="2" t="str">
        <f t="shared" si="27"/>
        <v/>
      </c>
      <c r="N12" s="2" t="str">
        <f t="shared" si="27"/>
        <v/>
      </c>
      <c r="O12" s="2" t="str">
        <f t="shared" si="27"/>
        <v/>
      </c>
      <c r="P12" s="2" t="str">
        <f t="shared" si="27"/>
        <v/>
      </c>
      <c r="Q12" s="2" t="str">
        <f t="shared" si="14"/>
        <v/>
      </c>
      <c r="R12" s="117" t="str">
        <f t="shared" si="15"/>
        <v/>
      </c>
      <c r="S12" s="117" t="str">
        <f>IF(LEFT($F12,1)="*",IF(VLOOKUP($H12,ELENCHI!$BK$27:$BS$126,5,FALSE)=LEN(R12),0,1),"")</f>
        <v/>
      </c>
      <c r="T12" s="117" t="str">
        <f>IF(S12=0,IFERROR(LEFT(R12,VLOOKUP($H12,ELENCHI!$BK$27:$CF$126,5,FALSE)-VLOOKUP($H12,ELENCHI!$BK$27:$CF$126,10,FALSE))&amp;IF(VLOOKUP($H12,ELENCHI!$BK$27:$CF$126,10,FALSE)=0,"",",")&amp;RIGHT(R12,VLOOKUP($H12,ELENCHI!$BK$27:$CF$126,10,FALSE)),""),"!!!")</f>
        <v>!!!</v>
      </c>
      <c r="U12" s="2" t="str">
        <f t="shared" si="16"/>
        <v/>
      </c>
      <c r="V12" s="2" t="str">
        <f>IF(LEFT($F12,1)="*",IF(VLOOKUP($H12,ELENCHI!$BK$27:$BS$126,6,FALSE)=LEN(U12),0,1),"")</f>
        <v/>
      </c>
      <c r="W12" s="2" t="str">
        <f>IF(V12=0,IFERROR(LEFT(U12,VLOOKUP($H12,ELENCHI!$BK$27:$CF$126,6,FALSE)-VLOOKUP($H12,ELENCHI!$BK$27:$CF$126,11,FALSE))&amp;IF(VLOOKUP($H12,ELENCHI!$BK$27:$CF$126,11,FALSE)=0,"",",")&amp;RIGHT(U12,VLOOKUP($H12,ELENCHI!$BK$27:$CF$126,11,FALSE)),""),"!!!")</f>
        <v>!!!</v>
      </c>
      <c r="X12" s="117" t="str">
        <f t="shared" si="17"/>
        <v/>
      </c>
      <c r="Y12" s="117" t="str">
        <f>IF(LEFT($F12,1)="*",IF(VLOOKUP($H12,ELENCHI!$BK$27:$BS$126,7,FALSE)=LEN(X12),0,1),"")</f>
        <v/>
      </c>
      <c r="Z12" s="117" t="str">
        <f>IF(Y12=0,IFERROR(LEFT(X12,VLOOKUP($H12,ELENCHI!$BK$27:$CF$126,7,FALSE)-VLOOKUP($H12,ELENCHI!$BK$27:$CF$126,12,FALSE))&amp;IF(VLOOKUP($H12,ELENCHI!$BK$27:$CF$126,12,FALSE)=0,"",",")&amp;RIGHT(X12,VLOOKUP($H12,ELENCHI!$BK$27:$CF$126,12,FALSE)),""),"!!!")</f>
        <v>!!!</v>
      </c>
      <c r="AA12" s="137" t="str">
        <f t="shared" si="18"/>
        <v/>
      </c>
      <c r="AB12" s="137" t="str">
        <f>IF(LEFT($F12,1)="*",IF(VLOOKUP($H12,ELENCHI!$BK$27:$BS$126,8,FALSE)=LEN(AA12),0,1),"")</f>
        <v/>
      </c>
      <c r="AC12" s="137" t="str">
        <f>IF(AB12=0,IFERROR(LEFT(AA12,VLOOKUP($H12,ELENCHI!$BK$27:$CF$126,8,FALSE)-VLOOKUP($H12,ELENCHI!$BK$27:$CF$126,13,FALSE))&amp;IF(VLOOKUP($H12,ELENCHI!$BK$27:$CF$126,13,FALSE)=0,"",",")&amp;RIGHT(AA12,VLOOKUP($H12,ELENCHI!$BK$27:$CF$126,13,FALSE)),""),"!!!")</f>
        <v>!!!</v>
      </c>
      <c r="AD12" s="117" t="str">
        <f t="shared" si="19"/>
        <v/>
      </c>
      <c r="AE12" s="117" t="str">
        <f>IF(LEFT($F12,1)="*",IF(VLOOKUP($H12,ELENCHI!$BK$27:$BS$126,9,FALSE)=LEN(AD12),0,1),"")</f>
        <v/>
      </c>
      <c r="AF12" s="117" t="str">
        <f>IF(AE12=0,IFERROR(LEFT(AD12,VLOOKUP($H12,ELENCHI!$BK$27:$CF$126,9,FALSE)-VLOOKUP($H12,ELENCHI!$BK$27:$CF$126,14,FALSE))&amp;IF(VLOOKUP($H12,ELENCHI!$BK$27:$CF$126,14,FALSE)=0,"",",")&amp;RIGHT(AD12,VLOOKUP($H12,ELENCHI!$BK$27:$CF$126,14,FALSE)),""),"!!!")</f>
        <v>!!!</v>
      </c>
      <c r="AG12" s="153">
        <f t="shared" si="20"/>
        <v>0</v>
      </c>
      <c r="AH12" s="2" t="str">
        <f>AM11&amp;IF(H12&lt;&gt;0,VLOOKUP($H12,ELENCHI!$BK$27:$CF$126,16,FALSE)&amp;T12&amp;VLOOKUP($H12,ELENCHI!$BK$27:$CF$126,17,FALSE)&amp;W12&amp;VLOOKUP($H12,ELENCHI!$BK$27:$CF$126,18,FALSE)&amp;Z12&amp;VLOOKUP($H12,ELENCHI!$BK$27:$CF$126,19,FALSE)&amp;AC12&amp;VLOOKUP($H12,ELENCHI!$BK$27:$CF$126,20,FALSE)&amp;AF12&amp;CHAR(10),I12&amp;IF(IFERROR(FIND(CHAR(10),LEFT(B12,LUNGH),1),0)&gt;0,CHAR(10),""))</f>
        <v/>
      </c>
      <c r="AI12" s="3" t="str">
        <f t="shared" si="21"/>
        <v xml:space="preserve"> </v>
      </c>
      <c r="AJ12" s="3">
        <f t="shared" si="22"/>
        <v>999</v>
      </c>
      <c r="AK12" s="3">
        <f t="shared" si="23"/>
        <v>999</v>
      </c>
      <c r="AL12" s="143" t="str">
        <f t="shared" si="9"/>
        <v xml:space="preserve">                                    </v>
      </c>
      <c r="AM12" s="20" t="str">
        <f t="shared" si="10"/>
        <v/>
      </c>
      <c r="AN12" s="372" t="s">
        <v>2541</v>
      </c>
      <c r="AO12" s="316" t="str">
        <f t="shared" si="24"/>
        <v xml:space="preserve">                                    </v>
      </c>
      <c r="AP12" s="316" t="str">
        <f t="shared" si="25"/>
        <v xml:space="preserve">04                                           
</v>
      </c>
    </row>
    <row r="13" spans="1:42" ht="14.45" x14ac:dyDescent="0.35">
      <c r="A13" s="2">
        <v>5</v>
      </c>
      <c r="B13" s="14" t="str">
        <f t="shared" si="0"/>
        <v/>
      </c>
      <c r="C13" s="340" t="str">
        <f t="shared" si="11"/>
        <v xml:space="preserve"> </v>
      </c>
      <c r="D13" s="3">
        <f t="shared" si="12"/>
        <v>999</v>
      </c>
      <c r="E13" s="3">
        <f t="shared" si="1"/>
        <v>999</v>
      </c>
      <c r="F13" s="19" t="str">
        <f t="shared" si="2"/>
        <v xml:space="preserve">                                    </v>
      </c>
      <c r="G13" s="20" t="str">
        <f t="shared" si="3"/>
        <v/>
      </c>
      <c r="H13" s="3">
        <f t="shared" si="4"/>
        <v>0</v>
      </c>
      <c r="I13" s="54" t="str">
        <f t="shared" si="5"/>
        <v/>
      </c>
      <c r="J13" s="3">
        <f t="shared" si="6"/>
        <v>36</v>
      </c>
      <c r="K13" s="3" t="str">
        <f t="shared" si="7"/>
        <v>0</v>
      </c>
      <c r="L13" s="2" t="str">
        <f t="shared" ref="L13:P13" si="28">IF(LEFT($F13,1)="*",IFERROR(FIND("=",$F13,K13+1),$D13),"")</f>
        <v/>
      </c>
      <c r="M13" s="2" t="str">
        <f t="shared" si="28"/>
        <v/>
      </c>
      <c r="N13" s="2" t="str">
        <f t="shared" si="28"/>
        <v/>
      </c>
      <c r="O13" s="2" t="str">
        <f t="shared" si="28"/>
        <v/>
      </c>
      <c r="P13" s="2" t="str">
        <f t="shared" si="28"/>
        <v/>
      </c>
      <c r="Q13" s="2" t="str">
        <f t="shared" si="14"/>
        <v/>
      </c>
      <c r="R13" s="117" t="str">
        <f t="shared" si="15"/>
        <v/>
      </c>
      <c r="S13" s="117" t="str">
        <f>IF(LEFT($F13,1)="*",IF(VLOOKUP($H13,ELENCHI!$BK$27:$BS$126,5,FALSE)=LEN(R13),0,1),"")</f>
        <v/>
      </c>
      <c r="T13" s="117" t="str">
        <f>IF(S13=0,IFERROR(LEFT(R13,VLOOKUP($H13,ELENCHI!$BK$27:$CF$126,5,FALSE)-VLOOKUP($H13,ELENCHI!$BK$27:$CF$126,10,FALSE))&amp;IF(VLOOKUP($H13,ELENCHI!$BK$27:$CF$126,10,FALSE)=0,"",",")&amp;RIGHT(R13,VLOOKUP($H13,ELENCHI!$BK$27:$CF$126,10,FALSE)),""),"!!!")</f>
        <v>!!!</v>
      </c>
      <c r="U13" s="2" t="str">
        <f t="shared" si="16"/>
        <v/>
      </c>
      <c r="V13" s="2" t="str">
        <f>IF(LEFT($F13,1)="*",IF(VLOOKUP($H13,ELENCHI!$BK$27:$BS$126,6,FALSE)=LEN(U13),0,1),"")</f>
        <v/>
      </c>
      <c r="W13" s="2" t="str">
        <f>IF(V13=0,IFERROR(LEFT(U13,VLOOKUP($H13,ELENCHI!$BK$27:$CF$126,6,FALSE)-VLOOKUP($H13,ELENCHI!$BK$27:$CF$126,11,FALSE))&amp;IF(VLOOKUP($H13,ELENCHI!$BK$27:$CF$126,11,FALSE)=0,"",",")&amp;RIGHT(U13,VLOOKUP($H13,ELENCHI!$BK$27:$CF$126,11,FALSE)),""),"!!!")</f>
        <v>!!!</v>
      </c>
      <c r="X13" s="117" t="str">
        <f t="shared" si="17"/>
        <v/>
      </c>
      <c r="Y13" s="117" t="str">
        <f>IF(LEFT($F13,1)="*",IF(VLOOKUP($H13,ELENCHI!$BK$27:$BS$126,7,FALSE)=LEN(X13),0,1),"")</f>
        <v/>
      </c>
      <c r="Z13" s="117" t="str">
        <f>IF(Y13=0,IFERROR(LEFT(X13,VLOOKUP($H13,ELENCHI!$BK$27:$CF$126,7,FALSE)-VLOOKUP($H13,ELENCHI!$BK$27:$CF$126,12,FALSE))&amp;IF(VLOOKUP($H13,ELENCHI!$BK$27:$CF$126,12,FALSE)=0,"",",")&amp;RIGHT(X13,VLOOKUP($H13,ELENCHI!$BK$27:$CF$126,12,FALSE)),""),"!!!")</f>
        <v>!!!</v>
      </c>
      <c r="AA13" s="137" t="str">
        <f t="shared" si="18"/>
        <v/>
      </c>
      <c r="AB13" s="137" t="str">
        <f>IF(LEFT($F13,1)="*",IF(VLOOKUP($H13,ELENCHI!$BK$27:$BS$126,8,FALSE)=LEN(AA13),0,1),"")</f>
        <v/>
      </c>
      <c r="AC13" s="137" t="str">
        <f>IF(AB13=0,IFERROR(LEFT(AA13,VLOOKUP($H13,ELENCHI!$BK$27:$CF$126,8,FALSE)-VLOOKUP($H13,ELENCHI!$BK$27:$CF$126,13,FALSE))&amp;IF(VLOOKUP($H13,ELENCHI!$BK$27:$CF$126,13,FALSE)=0,"",",")&amp;RIGHT(AA13,VLOOKUP($H13,ELENCHI!$BK$27:$CF$126,13,FALSE)),""),"!!!")</f>
        <v>!!!</v>
      </c>
      <c r="AD13" s="117" t="str">
        <f t="shared" si="19"/>
        <v/>
      </c>
      <c r="AE13" s="117" t="str">
        <f>IF(LEFT($F13,1)="*",IF(VLOOKUP($H13,ELENCHI!$BK$27:$BS$126,9,FALSE)=LEN(AD13),0,1),"")</f>
        <v/>
      </c>
      <c r="AF13" s="117" t="str">
        <f>IF(AE13=0,IFERROR(LEFT(AD13,VLOOKUP($H13,ELENCHI!$BK$27:$CF$126,9,FALSE)-VLOOKUP($H13,ELENCHI!$BK$27:$CF$126,14,FALSE))&amp;IF(VLOOKUP($H13,ELENCHI!$BK$27:$CF$126,14,FALSE)=0,"",",")&amp;RIGHT(AD13,VLOOKUP($H13,ELENCHI!$BK$27:$CF$126,14,FALSE)),""),"!!!")</f>
        <v>!!!</v>
      </c>
      <c r="AG13" s="153">
        <f t="shared" si="20"/>
        <v>0</v>
      </c>
      <c r="AH13" s="2" t="str">
        <f>AM12&amp;IF(H13&lt;&gt;0,VLOOKUP($H13,ELENCHI!$BK$27:$CF$126,16,FALSE)&amp;T13&amp;VLOOKUP($H13,ELENCHI!$BK$27:$CF$126,17,FALSE)&amp;W13&amp;VLOOKUP($H13,ELENCHI!$BK$27:$CF$126,18,FALSE)&amp;Z13&amp;VLOOKUP($H13,ELENCHI!$BK$27:$CF$126,19,FALSE)&amp;AC13&amp;VLOOKUP($H13,ELENCHI!$BK$27:$CF$126,20,FALSE)&amp;AF13&amp;CHAR(10),I13&amp;IF(IFERROR(FIND(CHAR(10),LEFT(B13,LUNGH),1),0)&gt;0,CHAR(10),""))</f>
        <v/>
      </c>
      <c r="AI13" s="3" t="str">
        <f t="shared" si="21"/>
        <v xml:space="preserve"> </v>
      </c>
      <c r="AJ13" s="3">
        <f t="shared" si="22"/>
        <v>999</v>
      </c>
      <c r="AK13" s="3">
        <f t="shared" si="23"/>
        <v>999</v>
      </c>
      <c r="AL13" s="143" t="str">
        <f t="shared" si="9"/>
        <v xml:space="preserve">                                    </v>
      </c>
      <c r="AM13" s="20" t="str">
        <f t="shared" si="10"/>
        <v/>
      </c>
      <c r="AN13" s="372" t="s">
        <v>2542</v>
      </c>
      <c r="AO13" s="316" t="str">
        <f t="shared" si="24"/>
        <v xml:space="preserve">                                    </v>
      </c>
      <c r="AP13" s="316" t="str">
        <f t="shared" si="25"/>
        <v xml:space="preserve">05                                           
</v>
      </c>
    </row>
    <row r="14" spans="1:42" ht="14.45" x14ac:dyDescent="0.35">
      <c r="A14" s="2">
        <v>6</v>
      </c>
      <c r="B14" s="14" t="str">
        <f t="shared" si="0"/>
        <v/>
      </c>
      <c r="C14" s="340" t="str">
        <f t="shared" si="11"/>
        <v xml:space="preserve"> </v>
      </c>
      <c r="D14" s="3">
        <f t="shared" si="12"/>
        <v>999</v>
      </c>
      <c r="E14" s="3">
        <f>IFERROR(FIND(CHAR(10),B14,2)-1-IF(LEFT(B14,1)=CHAR(10),1,0),999)</f>
        <v>999</v>
      </c>
      <c r="F14" s="19" t="str">
        <f t="shared" si="2"/>
        <v xml:space="preserve">                                    </v>
      </c>
      <c r="G14" s="20" t="str">
        <f t="shared" si="3"/>
        <v/>
      </c>
      <c r="H14" s="3">
        <f t="shared" si="4"/>
        <v>0</v>
      </c>
      <c r="I14" s="54" t="str">
        <f t="shared" si="5"/>
        <v/>
      </c>
      <c r="J14" s="3">
        <f t="shared" si="6"/>
        <v>36</v>
      </c>
      <c r="K14" s="3" t="str">
        <f t="shared" si="7"/>
        <v>0</v>
      </c>
      <c r="L14" s="2" t="str">
        <f t="shared" ref="L14:P14" si="29">IF(LEFT($F14,1)="*",IFERROR(FIND("=",$F14,K14+1),$D14),"")</f>
        <v/>
      </c>
      <c r="M14" s="2" t="str">
        <f t="shared" si="29"/>
        <v/>
      </c>
      <c r="N14" s="2" t="str">
        <f t="shared" si="29"/>
        <v/>
      </c>
      <c r="O14" s="2" t="str">
        <f t="shared" si="29"/>
        <v/>
      </c>
      <c r="P14" s="2" t="str">
        <f t="shared" si="29"/>
        <v/>
      </c>
      <c r="Q14" s="2" t="str">
        <f t="shared" si="14"/>
        <v/>
      </c>
      <c r="R14" s="117" t="str">
        <f t="shared" si="15"/>
        <v/>
      </c>
      <c r="S14" s="117" t="str">
        <f>IF(LEFT($F14,1)="*",IF(VLOOKUP($H14,ELENCHI!$BK$27:$BS$126,5,FALSE)=LEN(R14),0,1),"")</f>
        <v/>
      </c>
      <c r="T14" s="117" t="str">
        <f>IF(S14=0,IFERROR(LEFT(R14,VLOOKUP($H14,ELENCHI!$BK$27:$CF$126,5,FALSE)-VLOOKUP($H14,ELENCHI!$BK$27:$CF$126,10,FALSE))&amp;IF(VLOOKUP($H14,ELENCHI!$BK$27:$CF$126,10,FALSE)=0,"",",")&amp;RIGHT(R14,VLOOKUP($H14,ELENCHI!$BK$27:$CF$126,10,FALSE)),""),"!!!")</f>
        <v>!!!</v>
      </c>
      <c r="U14" s="2" t="str">
        <f t="shared" si="16"/>
        <v/>
      </c>
      <c r="V14" s="2" t="str">
        <f>IF(LEFT($F14,1)="*",IF(VLOOKUP($H14,ELENCHI!$BK$27:$BS$126,6,FALSE)=LEN(U14),0,1),"")</f>
        <v/>
      </c>
      <c r="W14" s="2" t="str">
        <f>IF(V14=0,IFERROR(LEFT(U14,VLOOKUP($H14,ELENCHI!$BK$27:$CF$126,6,FALSE)-VLOOKUP($H14,ELENCHI!$BK$27:$CF$126,11,FALSE))&amp;IF(VLOOKUP($H14,ELENCHI!$BK$27:$CF$126,11,FALSE)=0,"",",")&amp;RIGHT(U14,VLOOKUP($H14,ELENCHI!$BK$27:$CF$126,11,FALSE)),""),"!!!")</f>
        <v>!!!</v>
      </c>
      <c r="X14" s="117" t="str">
        <f t="shared" si="17"/>
        <v/>
      </c>
      <c r="Y14" s="117" t="str">
        <f>IF(LEFT($F14,1)="*",IF(VLOOKUP($H14,ELENCHI!$BK$27:$BS$126,7,FALSE)=LEN(X14),0,1),"")</f>
        <v/>
      </c>
      <c r="Z14" s="117" t="str">
        <f>IF(Y14=0,IFERROR(LEFT(X14,VLOOKUP($H14,ELENCHI!$BK$27:$CF$126,7,FALSE)-VLOOKUP($H14,ELENCHI!$BK$27:$CF$126,12,FALSE))&amp;IF(VLOOKUP($H14,ELENCHI!$BK$27:$CF$126,12,FALSE)=0,"",",")&amp;RIGHT(X14,VLOOKUP($H14,ELENCHI!$BK$27:$CF$126,12,FALSE)),""),"!!!")</f>
        <v>!!!</v>
      </c>
      <c r="AA14" s="137" t="str">
        <f t="shared" si="18"/>
        <v/>
      </c>
      <c r="AB14" s="137" t="str">
        <f>IF(LEFT($F14,1)="*",IF(VLOOKUP($H14,ELENCHI!$BK$27:$BS$126,8,FALSE)=LEN(AA14),0,1),"")</f>
        <v/>
      </c>
      <c r="AC14" s="137" t="str">
        <f>IF(AB14=0,IFERROR(LEFT(AA14,VLOOKUP($H14,ELENCHI!$BK$27:$CF$126,8,FALSE)-VLOOKUP($H14,ELENCHI!$BK$27:$CF$126,13,FALSE))&amp;IF(VLOOKUP($H14,ELENCHI!$BK$27:$CF$126,13,FALSE)=0,"",",")&amp;RIGHT(AA14,VLOOKUP($H14,ELENCHI!$BK$27:$CF$126,13,FALSE)),""),"!!!")</f>
        <v>!!!</v>
      </c>
      <c r="AD14" s="117" t="str">
        <f t="shared" si="19"/>
        <v/>
      </c>
      <c r="AE14" s="117" t="str">
        <f>IF(LEFT($F14,1)="*",IF(VLOOKUP($H14,ELENCHI!$BK$27:$BS$126,9,FALSE)=LEN(AD14),0,1),"")</f>
        <v/>
      </c>
      <c r="AF14" s="117" t="str">
        <f>IF(AE14=0,IFERROR(LEFT(AD14,VLOOKUP($H14,ELENCHI!$BK$27:$CF$126,9,FALSE)-VLOOKUP($H14,ELENCHI!$BK$27:$CF$126,14,FALSE))&amp;IF(VLOOKUP($H14,ELENCHI!$BK$27:$CF$126,14,FALSE)=0,"",",")&amp;RIGHT(AD14,VLOOKUP($H14,ELENCHI!$BK$27:$CF$126,14,FALSE)),""),"!!!")</f>
        <v>!!!</v>
      </c>
      <c r="AG14" s="153">
        <f t="shared" si="20"/>
        <v>0</v>
      </c>
      <c r="AH14" s="2" t="str">
        <f>AM13&amp;IF(H14&lt;&gt;0,VLOOKUP($H14,ELENCHI!$BK$27:$CF$126,16,FALSE)&amp;T14&amp;VLOOKUP($H14,ELENCHI!$BK$27:$CF$126,17,FALSE)&amp;W14&amp;VLOOKUP($H14,ELENCHI!$BK$27:$CF$126,18,FALSE)&amp;Z14&amp;VLOOKUP($H14,ELENCHI!$BK$27:$CF$126,19,FALSE)&amp;AC14&amp;VLOOKUP($H14,ELENCHI!$BK$27:$CF$126,20,FALSE)&amp;AF14&amp;CHAR(10),I14&amp;IF(IFERROR(FIND(CHAR(10),LEFT(B14,LUNGH),1),0)&gt;0,CHAR(10),""))</f>
        <v/>
      </c>
      <c r="AI14" s="3" t="str">
        <f t="shared" si="21"/>
        <v xml:space="preserve"> </v>
      </c>
      <c r="AJ14" s="3">
        <f t="shared" si="22"/>
        <v>999</v>
      </c>
      <c r="AK14" s="3">
        <f t="shared" si="23"/>
        <v>999</v>
      </c>
      <c r="AL14" s="143" t="str">
        <f t="shared" si="9"/>
        <v xml:space="preserve">                                    </v>
      </c>
      <c r="AM14" s="20" t="str">
        <f t="shared" si="10"/>
        <v/>
      </c>
      <c r="AN14" s="372" t="s">
        <v>2543</v>
      </c>
      <c r="AO14" s="316" t="str">
        <f t="shared" si="24"/>
        <v xml:space="preserve">                                    </v>
      </c>
      <c r="AP14" s="316" t="str">
        <f t="shared" si="25"/>
        <v xml:space="preserve">06                                           
</v>
      </c>
    </row>
    <row r="15" spans="1:42" ht="14.45" x14ac:dyDescent="0.35">
      <c r="A15" s="2">
        <v>7</v>
      </c>
      <c r="B15" s="14" t="str">
        <f t="shared" si="0"/>
        <v/>
      </c>
      <c r="C15" s="340" t="str">
        <f t="shared" si="11"/>
        <v xml:space="preserve"> </v>
      </c>
      <c r="D15" s="3">
        <f t="shared" si="12"/>
        <v>999</v>
      </c>
      <c r="E15" s="3">
        <f t="shared" si="1"/>
        <v>999</v>
      </c>
      <c r="F15" s="19" t="str">
        <f t="shared" si="2"/>
        <v xml:space="preserve">                                    </v>
      </c>
      <c r="G15" s="20" t="str">
        <f t="shared" si="3"/>
        <v/>
      </c>
      <c r="H15" s="3">
        <f t="shared" si="4"/>
        <v>0</v>
      </c>
      <c r="I15" s="54" t="str">
        <f t="shared" si="5"/>
        <v/>
      </c>
      <c r="J15" s="3">
        <f t="shared" si="6"/>
        <v>36</v>
      </c>
      <c r="K15" s="3" t="str">
        <f t="shared" si="7"/>
        <v>0</v>
      </c>
      <c r="L15" s="2" t="str">
        <f t="shared" ref="L15:P15" si="30">IF(LEFT($F15,1)="*",IFERROR(FIND("=",$F15,K15+1),$D15),"")</f>
        <v/>
      </c>
      <c r="M15" s="2" t="str">
        <f t="shared" si="30"/>
        <v/>
      </c>
      <c r="N15" s="2" t="str">
        <f t="shared" si="30"/>
        <v/>
      </c>
      <c r="O15" s="2" t="str">
        <f t="shared" si="30"/>
        <v/>
      </c>
      <c r="P15" s="2" t="str">
        <f t="shared" si="30"/>
        <v/>
      </c>
      <c r="Q15" s="2" t="str">
        <f t="shared" si="14"/>
        <v/>
      </c>
      <c r="R15" s="117" t="str">
        <f t="shared" si="15"/>
        <v/>
      </c>
      <c r="S15" s="117" t="str">
        <f>IF(LEFT($F15,1)="*",IF(VLOOKUP($H15,ELENCHI!$BK$27:$BS$126,5,FALSE)=LEN(R15),0,1),"")</f>
        <v/>
      </c>
      <c r="T15" s="117" t="str">
        <f>IF(S15=0,IFERROR(LEFT(R15,VLOOKUP($H15,ELENCHI!$BK$27:$CF$126,5,FALSE)-VLOOKUP($H15,ELENCHI!$BK$27:$CF$126,10,FALSE))&amp;IF(VLOOKUP($H15,ELENCHI!$BK$27:$CF$126,10,FALSE)=0,"",",")&amp;RIGHT(R15,VLOOKUP($H15,ELENCHI!$BK$27:$CF$126,10,FALSE)),""),"!!!")</f>
        <v>!!!</v>
      </c>
      <c r="U15" s="2" t="str">
        <f t="shared" si="16"/>
        <v/>
      </c>
      <c r="V15" s="2" t="str">
        <f>IF(LEFT($F15,1)="*",IF(VLOOKUP($H15,ELENCHI!$BK$27:$BS$126,6,FALSE)=LEN(U15),0,1),"")</f>
        <v/>
      </c>
      <c r="W15" s="2" t="str">
        <f>IF(V15=0,IFERROR(LEFT(U15,VLOOKUP($H15,ELENCHI!$BK$27:$CF$126,6,FALSE)-VLOOKUP($H15,ELENCHI!$BK$27:$CF$126,11,FALSE))&amp;IF(VLOOKUP($H15,ELENCHI!$BK$27:$CF$126,11,FALSE)=0,"",",")&amp;RIGHT(U15,VLOOKUP($H15,ELENCHI!$BK$27:$CF$126,11,FALSE)),""),"!!!")</f>
        <v>!!!</v>
      </c>
      <c r="X15" s="117" t="str">
        <f t="shared" si="17"/>
        <v/>
      </c>
      <c r="Y15" s="117" t="str">
        <f>IF(LEFT($F15,1)="*",IF(VLOOKUP($H15,ELENCHI!$BK$27:$BS$126,7,FALSE)=LEN(X15),0,1),"")</f>
        <v/>
      </c>
      <c r="Z15" s="117" t="str">
        <f>IF(Y15=0,IFERROR(LEFT(X15,VLOOKUP($H15,ELENCHI!$BK$27:$CF$126,7,FALSE)-VLOOKUP($H15,ELENCHI!$BK$27:$CF$126,12,FALSE))&amp;IF(VLOOKUP($H15,ELENCHI!$BK$27:$CF$126,12,FALSE)=0,"",",")&amp;RIGHT(X15,VLOOKUP($H15,ELENCHI!$BK$27:$CF$126,12,FALSE)),""),"!!!")</f>
        <v>!!!</v>
      </c>
      <c r="AA15" s="137" t="str">
        <f t="shared" si="18"/>
        <v/>
      </c>
      <c r="AB15" s="137" t="str">
        <f>IF(LEFT($F15,1)="*",IF(VLOOKUP($H15,ELENCHI!$BK$27:$BS$126,8,FALSE)=LEN(AA15),0,1),"")</f>
        <v/>
      </c>
      <c r="AC15" s="137" t="str">
        <f>IF(AB15=0,IFERROR(LEFT(AA15,VLOOKUP($H15,ELENCHI!$BK$27:$CF$126,8,FALSE)-VLOOKUP($H15,ELENCHI!$BK$27:$CF$126,13,FALSE))&amp;IF(VLOOKUP($H15,ELENCHI!$BK$27:$CF$126,13,FALSE)=0,"",",")&amp;RIGHT(AA15,VLOOKUP($H15,ELENCHI!$BK$27:$CF$126,13,FALSE)),""),"!!!")</f>
        <v>!!!</v>
      </c>
      <c r="AD15" s="117" t="str">
        <f t="shared" si="19"/>
        <v/>
      </c>
      <c r="AE15" s="117" t="str">
        <f>IF(LEFT($F15,1)="*",IF(VLOOKUP($H15,ELENCHI!$BK$27:$BS$126,9,FALSE)=LEN(AD15),0,1),"")</f>
        <v/>
      </c>
      <c r="AF15" s="117" t="str">
        <f>IF(AE15=0,IFERROR(LEFT(AD15,VLOOKUP($H15,ELENCHI!$BK$27:$CF$126,9,FALSE)-VLOOKUP($H15,ELENCHI!$BK$27:$CF$126,14,FALSE))&amp;IF(VLOOKUP($H15,ELENCHI!$BK$27:$CF$126,14,FALSE)=0,"",",")&amp;RIGHT(AD15,VLOOKUP($H15,ELENCHI!$BK$27:$CF$126,14,FALSE)),""),"!!!")</f>
        <v>!!!</v>
      </c>
      <c r="AG15" s="153">
        <f t="shared" si="20"/>
        <v>0</v>
      </c>
      <c r="AH15" s="2" t="str">
        <f>AM14&amp;IF(H15&lt;&gt;0,VLOOKUP($H15,ELENCHI!$BK$27:$CF$126,16,FALSE)&amp;T15&amp;VLOOKUP($H15,ELENCHI!$BK$27:$CF$126,17,FALSE)&amp;W15&amp;VLOOKUP($H15,ELENCHI!$BK$27:$CF$126,18,FALSE)&amp;Z15&amp;VLOOKUP($H15,ELENCHI!$BK$27:$CF$126,19,FALSE)&amp;AC15&amp;VLOOKUP($H15,ELENCHI!$BK$27:$CF$126,20,FALSE)&amp;AF15&amp;CHAR(10),I15&amp;IF(IFERROR(FIND(CHAR(10),LEFT(B15,LUNGH),1),0)&gt;0,CHAR(10),""))</f>
        <v/>
      </c>
      <c r="AI15" s="3" t="str">
        <f t="shared" si="21"/>
        <v xml:space="preserve"> </v>
      </c>
      <c r="AJ15" s="3">
        <f t="shared" si="22"/>
        <v>999</v>
      </c>
      <c r="AK15" s="3">
        <f t="shared" si="23"/>
        <v>999</v>
      </c>
      <c r="AL15" s="143" t="str">
        <f t="shared" si="9"/>
        <v xml:space="preserve">                                    </v>
      </c>
      <c r="AM15" s="20" t="str">
        <f t="shared" si="10"/>
        <v/>
      </c>
      <c r="AN15" s="372" t="s">
        <v>2544</v>
      </c>
      <c r="AO15" s="316" t="str">
        <f t="shared" si="24"/>
        <v xml:space="preserve">                                    </v>
      </c>
      <c r="AP15" s="316" t="str">
        <f t="shared" si="25"/>
        <v xml:space="preserve">07                                           
</v>
      </c>
    </row>
    <row r="16" spans="1:42" ht="14.45" x14ac:dyDescent="0.35">
      <c r="A16" s="2">
        <v>8</v>
      </c>
      <c r="B16" s="14" t="str">
        <f t="shared" si="0"/>
        <v/>
      </c>
      <c r="C16" s="340" t="str">
        <f t="shared" si="11"/>
        <v xml:space="preserve"> </v>
      </c>
      <c r="D16" s="3">
        <f t="shared" si="12"/>
        <v>999</v>
      </c>
      <c r="E16" s="3">
        <f t="shared" si="1"/>
        <v>999</v>
      </c>
      <c r="F16" s="19" t="str">
        <f t="shared" si="2"/>
        <v xml:space="preserve">                                    </v>
      </c>
      <c r="G16" s="20" t="str">
        <f t="shared" si="3"/>
        <v/>
      </c>
      <c r="H16" s="3">
        <f t="shared" si="4"/>
        <v>0</v>
      </c>
      <c r="I16" s="54" t="str">
        <f t="shared" si="5"/>
        <v/>
      </c>
      <c r="J16" s="3">
        <f t="shared" si="6"/>
        <v>36</v>
      </c>
      <c r="K16" s="3" t="str">
        <f t="shared" si="7"/>
        <v>0</v>
      </c>
      <c r="L16" s="2" t="str">
        <f t="shared" ref="L16:P16" si="31">IF(LEFT($F16,1)="*",IFERROR(FIND("=",$F16,K16+1),$D16),"")</f>
        <v/>
      </c>
      <c r="M16" s="2" t="str">
        <f t="shared" si="31"/>
        <v/>
      </c>
      <c r="N16" s="2" t="str">
        <f t="shared" si="31"/>
        <v/>
      </c>
      <c r="O16" s="2" t="str">
        <f t="shared" si="31"/>
        <v/>
      </c>
      <c r="P16" s="2" t="str">
        <f t="shared" si="31"/>
        <v/>
      </c>
      <c r="Q16" s="2" t="str">
        <f t="shared" si="14"/>
        <v/>
      </c>
      <c r="R16" s="117" t="str">
        <f t="shared" si="15"/>
        <v/>
      </c>
      <c r="S16" s="117" t="str">
        <f>IF(LEFT($F16,1)="*",IF(VLOOKUP($H16,ELENCHI!$BK$27:$BS$126,5,FALSE)=LEN(R16),0,1),"")</f>
        <v/>
      </c>
      <c r="T16" s="117" t="str">
        <f>IF(S16=0,IFERROR(LEFT(R16,VLOOKUP($H16,ELENCHI!$BK$27:$CF$126,5,FALSE)-VLOOKUP($H16,ELENCHI!$BK$27:$CF$126,10,FALSE))&amp;IF(VLOOKUP($H16,ELENCHI!$BK$27:$CF$126,10,FALSE)=0,"",",")&amp;RIGHT(R16,VLOOKUP($H16,ELENCHI!$BK$27:$CF$126,10,FALSE)),""),"!!!")</f>
        <v>!!!</v>
      </c>
      <c r="U16" s="2" t="str">
        <f t="shared" si="16"/>
        <v/>
      </c>
      <c r="V16" s="2" t="str">
        <f>IF(LEFT($F16,1)="*",IF(VLOOKUP($H16,ELENCHI!$BK$27:$BS$126,6,FALSE)=LEN(U16),0,1),"")</f>
        <v/>
      </c>
      <c r="W16" s="2" t="str">
        <f>IF(V16=0,IFERROR(LEFT(U16,VLOOKUP($H16,ELENCHI!$BK$27:$CF$126,6,FALSE)-VLOOKUP($H16,ELENCHI!$BK$27:$CF$126,11,FALSE))&amp;IF(VLOOKUP($H16,ELENCHI!$BK$27:$CF$126,11,FALSE)=0,"",",")&amp;RIGHT(U16,VLOOKUP($H16,ELENCHI!$BK$27:$CF$126,11,FALSE)),""),"!!!")</f>
        <v>!!!</v>
      </c>
      <c r="X16" s="117" t="str">
        <f t="shared" si="17"/>
        <v/>
      </c>
      <c r="Y16" s="117" t="str">
        <f>IF(LEFT($F16,1)="*",IF(VLOOKUP($H16,ELENCHI!$BK$27:$BS$126,7,FALSE)=LEN(X16),0,1),"")</f>
        <v/>
      </c>
      <c r="Z16" s="117" t="str">
        <f>IF(Y16=0,IFERROR(LEFT(X16,VLOOKUP($H16,ELENCHI!$BK$27:$CF$126,7,FALSE)-VLOOKUP($H16,ELENCHI!$BK$27:$CF$126,12,FALSE))&amp;IF(VLOOKUP($H16,ELENCHI!$BK$27:$CF$126,12,FALSE)=0,"",",")&amp;RIGHT(X16,VLOOKUP($H16,ELENCHI!$BK$27:$CF$126,12,FALSE)),""),"!!!")</f>
        <v>!!!</v>
      </c>
      <c r="AA16" s="137" t="str">
        <f t="shared" si="18"/>
        <v/>
      </c>
      <c r="AB16" s="137" t="str">
        <f>IF(LEFT($F16,1)="*",IF(VLOOKUP($H16,ELENCHI!$BK$27:$BS$126,8,FALSE)=LEN(AA16),0,1),"")</f>
        <v/>
      </c>
      <c r="AC16" s="137" t="str">
        <f>IF(AB16=0,IFERROR(LEFT(AA16,VLOOKUP($H16,ELENCHI!$BK$27:$CF$126,8,FALSE)-VLOOKUP($H16,ELENCHI!$BK$27:$CF$126,13,FALSE))&amp;IF(VLOOKUP($H16,ELENCHI!$BK$27:$CF$126,13,FALSE)=0,"",",")&amp;RIGHT(AA16,VLOOKUP($H16,ELENCHI!$BK$27:$CF$126,13,FALSE)),""),"!!!")</f>
        <v>!!!</v>
      </c>
      <c r="AD16" s="117" t="str">
        <f t="shared" si="19"/>
        <v/>
      </c>
      <c r="AE16" s="117" t="str">
        <f>IF(LEFT($F16,1)="*",IF(VLOOKUP($H16,ELENCHI!$BK$27:$BS$126,9,FALSE)=LEN(AD16),0,1),"")</f>
        <v/>
      </c>
      <c r="AF16" s="117" t="str">
        <f>IF(AE16=0,IFERROR(LEFT(AD16,VLOOKUP($H16,ELENCHI!$BK$27:$CF$126,9,FALSE)-VLOOKUP($H16,ELENCHI!$BK$27:$CF$126,14,FALSE))&amp;IF(VLOOKUP($H16,ELENCHI!$BK$27:$CF$126,14,FALSE)=0,"",",")&amp;RIGHT(AD16,VLOOKUP($H16,ELENCHI!$BK$27:$CF$126,14,FALSE)),""),"!!!")</f>
        <v>!!!</v>
      </c>
      <c r="AG16" s="153">
        <f t="shared" si="20"/>
        <v>0</v>
      </c>
      <c r="AH16" s="2" t="str">
        <f>AM15&amp;IF(H16&lt;&gt;0,VLOOKUP($H16,ELENCHI!$BK$27:$CF$126,16,FALSE)&amp;T16&amp;VLOOKUP($H16,ELENCHI!$BK$27:$CF$126,17,FALSE)&amp;W16&amp;VLOOKUP($H16,ELENCHI!$BK$27:$CF$126,18,FALSE)&amp;Z16&amp;VLOOKUP($H16,ELENCHI!$BK$27:$CF$126,19,FALSE)&amp;AC16&amp;VLOOKUP($H16,ELENCHI!$BK$27:$CF$126,20,FALSE)&amp;AF16&amp;CHAR(10),I16&amp;IF(IFERROR(FIND(CHAR(10),LEFT(B16,LUNGH),1),0)&gt;0,CHAR(10),""))</f>
        <v/>
      </c>
      <c r="AI16" s="3" t="str">
        <f t="shared" si="21"/>
        <v xml:space="preserve"> </v>
      </c>
      <c r="AJ16" s="3">
        <f t="shared" si="22"/>
        <v>999</v>
      </c>
      <c r="AK16" s="3">
        <f t="shared" si="23"/>
        <v>999</v>
      </c>
      <c r="AL16" s="143" t="str">
        <f t="shared" si="9"/>
        <v xml:space="preserve">                                    </v>
      </c>
      <c r="AM16" s="20" t="str">
        <f t="shared" si="10"/>
        <v/>
      </c>
      <c r="AN16" s="372" t="s">
        <v>2545</v>
      </c>
      <c r="AO16" s="316" t="str">
        <f t="shared" ref="AO16:AO19" si="32">IF(AN16&lt;&gt;"",F16,"------  RIGA OCCUPATA DA PRESCRIZIONI TECNICHE ------")</f>
        <v xml:space="preserve">                                    </v>
      </c>
      <c r="AP16" s="316" t="str">
        <f t="shared" ref="AP16:AP19" si="33">AN16&amp;"       "&amp;AO16&amp;CHAR(10)</f>
        <v xml:space="preserve">08                                           
</v>
      </c>
    </row>
    <row r="17" spans="1:43" ht="14.45" x14ac:dyDescent="0.35">
      <c r="A17" s="2">
        <v>9</v>
      </c>
      <c r="B17" s="14" t="str">
        <f t="shared" si="0"/>
        <v/>
      </c>
      <c r="C17" s="340" t="str">
        <f t="shared" si="11"/>
        <v xml:space="preserve"> </v>
      </c>
      <c r="D17" s="3">
        <f t="shared" si="12"/>
        <v>999</v>
      </c>
      <c r="E17" s="3">
        <f t="shared" si="1"/>
        <v>999</v>
      </c>
      <c r="F17" s="19" t="str">
        <f t="shared" si="2"/>
        <v xml:space="preserve">                                    </v>
      </c>
      <c r="G17" s="20" t="str">
        <f t="shared" si="3"/>
        <v/>
      </c>
      <c r="H17" s="3">
        <f t="shared" si="4"/>
        <v>0</v>
      </c>
      <c r="I17" s="54" t="str">
        <f t="shared" si="5"/>
        <v/>
      </c>
      <c r="J17" s="3">
        <f t="shared" si="6"/>
        <v>36</v>
      </c>
      <c r="K17" s="3" t="str">
        <f t="shared" si="7"/>
        <v>0</v>
      </c>
      <c r="L17" s="2" t="str">
        <f t="shared" ref="L17:P17" si="34">IF(LEFT($F17,1)="*",IFERROR(FIND("=",$F17,K17+1),$D17),"")</f>
        <v/>
      </c>
      <c r="M17" s="2" t="str">
        <f t="shared" si="34"/>
        <v/>
      </c>
      <c r="N17" s="2" t="str">
        <f t="shared" si="34"/>
        <v/>
      </c>
      <c r="O17" s="2" t="str">
        <f t="shared" si="34"/>
        <v/>
      </c>
      <c r="P17" s="2" t="str">
        <f t="shared" si="34"/>
        <v/>
      </c>
      <c r="Q17" s="2" t="str">
        <f t="shared" si="14"/>
        <v/>
      </c>
      <c r="R17" s="117" t="str">
        <f t="shared" si="15"/>
        <v/>
      </c>
      <c r="S17" s="117" t="str">
        <f>IF(LEFT($F17,1)="*",IF(VLOOKUP($H17,ELENCHI!$BK$27:$BS$126,5,FALSE)=LEN(R17),0,1),"")</f>
        <v/>
      </c>
      <c r="T17" s="117" t="str">
        <f>IF(S17=0,IFERROR(LEFT(R17,VLOOKUP($H17,ELENCHI!$BK$27:$CF$126,5,FALSE)-VLOOKUP($H17,ELENCHI!$BK$27:$CF$126,10,FALSE))&amp;IF(VLOOKUP($H17,ELENCHI!$BK$27:$CF$126,10,FALSE)=0,"",",")&amp;RIGHT(R17,VLOOKUP($H17,ELENCHI!$BK$27:$CF$126,10,FALSE)),""),"!!!")</f>
        <v>!!!</v>
      </c>
      <c r="U17" s="2" t="str">
        <f t="shared" si="16"/>
        <v/>
      </c>
      <c r="V17" s="2" t="str">
        <f>IF(LEFT($F17,1)="*",IF(VLOOKUP($H17,ELENCHI!$BK$27:$BS$126,6,FALSE)=LEN(U17),0,1),"")</f>
        <v/>
      </c>
      <c r="W17" s="2" t="str">
        <f>IF(V17=0,IFERROR(LEFT(U17,VLOOKUP($H17,ELENCHI!$BK$27:$CF$126,6,FALSE)-VLOOKUP($H17,ELENCHI!$BK$27:$CF$126,11,FALSE))&amp;IF(VLOOKUP($H17,ELENCHI!$BK$27:$CF$126,11,FALSE)=0,"",",")&amp;RIGHT(U17,VLOOKUP($H17,ELENCHI!$BK$27:$CF$126,11,FALSE)),""),"!!!")</f>
        <v>!!!</v>
      </c>
      <c r="X17" s="117" t="str">
        <f t="shared" si="17"/>
        <v/>
      </c>
      <c r="Y17" s="117" t="str">
        <f>IF(LEFT($F17,1)="*",IF(VLOOKUP($H17,ELENCHI!$BK$27:$BS$126,7,FALSE)=LEN(X17),0,1),"")</f>
        <v/>
      </c>
      <c r="Z17" s="117" t="str">
        <f>IF(Y17=0,IFERROR(LEFT(X17,VLOOKUP($H17,ELENCHI!$BK$27:$CF$126,7,FALSE)-VLOOKUP($H17,ELENCHI!$BK$27:$CF$126,12,FALSE))&amp;IF(VLOOKUP($H17,ELENCHI!$BK$27:$CF$126,12,FALSE)=0,"",",")&amp;RIGHT(X17,VLOOKUP($H17,ELENCHI!$BK$27:$CF$126,12,FALSE)),""),"!!!")</f>
        <v>!!!</v>
      </c>
      <c r="AA17" s="137" t="str">
        <f t="shared" si="18"/>
        <v/>
      </c>
      <c r="AB17" s="137" t="str">
        <f>IF(LEFT($F17,1)="*",IF(VLOOKUP($H17,ELENCHI!$BK$27:$BS$126,8,FALSE)=LEN(AA17),0,1),"")</f>
        <v/>
      </c>
      <c r="AC17" s="137" t="str">
        <f>IF(AB17=0,IFERROR(LEFT(AA17,VLOOKUP($H17,ELENCHI!$BK$27:$CF$126,8,FALSE)-VLOOKUP($H17,ELENCHI!$BK$27:$CF$126,13,FALSE))&amp;IF(VLOOKUP($H17,ELENCHI!$BK$27:$CF$126,13,FALSE)=0,"",",")&amp;RIGHT(AA17,VLOOKUP($H17,ELENCHI!$BK$27:$CF$126,13,FALSE)),""),"!!!")</f>
        <v>!!!</v>
      </c>
      <c r="AD17" s="117" t="str">
        <f t="shared" si="19"/>
        <v/>
      </c>
      <c r="AE17" s="117" t="str">
        <f>IF(LEFT($F17,1)="*",IF(VLOOKUP($H17,ELENCHI!$BK$27:$BS$126,9,FALSE)=LEN(AD17),0,1),"")</f>
        <v/>
      </c>
      <c r="AF17" s="117" t="str">
        <f>IF(AE17=0,IFERROR(LEFT(AD17,VLOOKUP($H17,ELENCHI!$BK$27:$CF$126,9,FALSE)-VLOOKUP($H17,ELENCHI!$BK$27:$CF$126,14,FALSE))&amp;IF(VLOOKUP($H17,ELENCHI!$BK$27:$CF$126,14,FALSE)=0,"",",")&amp;RIGHT(AD17,VLOOKUP($H17,ELENCHI!$BK$27:$CF$126,14,FALSE)),""),"!!!")</f>
        <v>!!!</v>
      </c>
      <c r="AG17" s="153">
        <f t="shared" si="20"/>
        <v>0</v>
      </c>
      <c r="AH17" s="2" t="str">
        <f>AM16&amp;IF(H17&lt;&gt;0,VLOOKUP($H17,ELENCHI!$BK$27:$CF$126,16,FALSE)&amp;T17&amp;VLOOKUP($H17,ELENCHI!$BK$27:$CF$126,17,FALSE)&amp;W17&amp;VLOOKUP($H17,ELENCHI!$BK$27:$CF$126,18,FALSE)&amp;Z17&amp;VLOOKUP($H17,ELENCHI!$BK$27:$CF$126,19,FALSE)&amp;AC17&amp;VLOOKUP($H17,ELENCHI!$BK$27:$CF$126,20,FALSE)&amp;AF17&amp;CHAR(10),I17&amp;IF(IFERROR(FIND(CHAR(10),LEFT(B17,LUNGH),1),0)&gt;0,CHAR(10),""))</f>
        <v/>
      </c>
      <c r="AI17" s="3" t="str">
        <f t="shared" si="21"/>
        <v xml:space="preserve"> </v>
      </c>
      <c r="AJ17" s="3">
        <f t="shared" si="22"/>
        <v>999</v>
      </c>
      <c r="AK17" s="3">
        <f t="shared" si="23"/>
        <v>999</v>
      </c>
      <c r="AL17" s="143" t="str">
        <f t="shared" si="9"/>
        <v xml:space="preserve">                                    </v>
      </c>
      <c r="AM17" s="20" t="str">
        <f t="shared" si="10"/>
        <v/>
      </c>
      <c r="AN17" s="372" t="s">
        <v>2546</v>
      </c>
      <c r="AO17" s="316" t="str">
        <f t="shared" si="32"/>
        <v xml:space="preserve">                                    </v>
      </c>
      <c r="AP17" s="316" t="str">
        <f t="shared" si="33"/>
        <v xml:space="preserve">09                                           
</v>
      </c>
    </row>
    <row r="18" spans="1:43" ht="15" customHeight="1" x14ac:dyDescent="0.35">
      <c r="A18" s="2">
        <v>10</v>
      </c>
      <c r="B18" s="14" t="str">
        <f t="shared" si="0"/>
        <v/>
      </c>
      <c r="C18" s="340" t="str">
        <f t="shared" si="11"/>
        <v xml:space="preserve"> </v>
      </c>
      <c r="D18" s="3">
        <f t="shared" si="12"/>
        <v>999</v>
      </c>
      <c r="E18" s="3">
        <f t="shared" si="1"/>
        <v>999</v>
      </c>
      <c r="F18" s="19" t="str">
        <f t="shared" si="2"/>
        <v xml:space="preserve">                                    </v>
      </c>
      <c r="G18" s="20" t="str">
        <f t="shared" si="3"/>
        <v/>
      </c>
      <c r="H18" s="3">
        <f t="shared" si="4"/>
        <v>0</v>
      </c>
      <c r="I18" s="54" t="str">
        <f t="shared" si="5"/>
        <v/>
      </c>
      <c r="J18" s="3">
        <f t="shared" si="6"/>
        <v>36</v>
      </c>
      <c r="K18" s="3" t="str">
        <f t="shared" si="7"/>
        <v>0</v>
      </c>
      <c r="L18" s="2" t="str">
        <f t="shared" ref="L18:P18" si="35">IF(LEFT($F18,1)="*",IFERROR(FIND("=",$F18,K18+1),$D18),"")</f>
        <v/>
      </c>
      <c r="M18" s="2" t="str">
        <f t="shared" si="35"/>
        <v/>
      </c>
      <c r="N18" s="2" t="str">
        <f t="shared" si="35"/>
        <v/>
      </c>
      <c r="O18" s="2" t="str">
        <f t="shared" si="35"/>
        <v/>
      </c>
      <c r="P18" s="2" t="str">
        <f t="shared" si="35"/>
        <v/>
      </c>
      <c r="Q18" s="2" t="str">
        <f t="shared" si="14"/>
        <v/>
      </c>
      <c r="R18" s="117" t="str">
        <f t="shared" si="15"/>
        <v/>
      </c>
      <c r="S18" s="117" t="str">
        <f>IF(LEFT($F18,1)="*",IF(VLOOKUP($H18,ELENCHI!$BK$27:$BS$126,5,FALSE)=LEN(R18),0,1),"")</f>
        <v/>
      </c>
      <c r="T18" s="117" t="str">
        <f>IF(S18=0,IFERROR(LEFT(R18,VLOOKUP($H18,ELENCHI!$BK$27:$CF$126,5,FALSE)-VLOOKUP($H18,ELENCHI!$BK$27:$CF$126,10,FALSE))&amp;IF(VLOOKUP($H18,ELENCHI!$BK$27:$CF$126,10,FALSE)=0,"",",")&amp;RIGHT(R18,VLOOKUP($H18,ELENCHI!$BK$27:$CF$126,10,FALSE)),""),"!!!")</f>
        <v>!!!</v>
      </c>
      <c r="U18" s="2" t="str">
        <f t="shared" si="16"/>
        <v/>
      </c>
      <c r="V18" s="2" t="str">
        <f>IF(LEFT($F18,1)="*",IF(VLOOKUP($H18,ELENCHI!$BK$27:$BS$126,6,FALSE)=LEN(U18),0,1),"")</f>
        <v/>
      </c>
      <c r="W18" s="2" t="str">
        <f>IF(V18=0,IFERROR(LEFT(U18,VLOOKUP($H18,ELENCHI!$BK$27:$CF$126,6,FALSE)-VLOOKUP($H18,ELENCHI!$BK$27:$CF$126,11,FALSE))&amp;IF(VLOOKUP($H18,ELENCHI!$BK$27:$CF$126,11,FALSE)=0,"",",")&amp;RIGHT(U18,VLOOKUP($H18,ELENCHI!$BK$27:$CF$126,11,FALSE)),""),"!!!")</f>
        <v>!!!</v>
      </c>
      <c r="X18" s="117" t="str">
        <f t="shared" si="17"/>
        <v/>
      </c>
      <c r="Y18" s="117" t="str">
        <f>IF(LEFT($F18,1)="*",IF(VLOOKUP($H18,ELENCHI!$BK$27:$BS$126,7,FALSE)=LEN(X18),0,1),"")</f>
        <v/>
      </c>
      <c r="Z18" s="117" t="str">
        <f>IF(Y18=0,IFERROR(LEFT(X18,VLOOKUP($H18,ELENCHI!$BK$27:$CF$126,7,FALSE)-VLOOKUP($H18,ELENCHI!$BK$27:$CF$126,12,FALSE))&amp;IF(VLOOKUP($H18,ELENCHI!$BK$27:$CF$126,12,FALSE)=0,"",",")&amp;RIGHT(X18,VLOOKUP($H18,ELENCHI!$BK$27:$CF$126,12,FALSE)),""),"!!!")</f>
        <v>!!!</v>
      </c>
      <c r="AA18" s="137" t="str">
        <f t="shared" si="18"/>
        <v/>
      </c>
      <c r="AB18" s="137" t="str">
        <f>IF(LEFT($F18,1)="*",IF(VLOOKUP($H18,ELENCHI!$BK$27:$BS$126,8,FALSE)=LEN(AA18),0,1),"")</f>
        <v/>
      </c>
      <c r="AC18" s="137" t="str">
        <f>IF(AB18=0,IFERROR(LEFT(AA18,VLOOKUP($H18,ELENCHI!$BK$27:$CF$126,8,FALSE)-VLOOKUP($H18,ELENCHI!$BK$27:$CF$126,13,FALSE))&amp;IF(VLOOKUP($H18,ELENCHI!$BK$27:$CF$126,13,FALSE)=0,"",",")&amp;RIGHT(AA18,VLOOKUP($H18,ELENCHI!$BK$27:$CF$126,13,FALSE)),""),"!!!")</f>
        <v>!!!</v>
      </c>
      <c r="AD18" s="117" t="str">
        <f t="shared" si="19"/>
        <v/>
      </c>
      <c r="AE18" s="117" t="str">
        <f>IF(LEFT($F18,1)="*",IF(VLOOKUP($H18,ELENCHI!$BK$27:$BS$126,9,FALSE)=LEN(AD18),0,1),"")</f>
        <v/>
      </c>
      <c r="AF18" s="117" t="str">
        <f>IF(AE18=0,IFERROR(LEFT(AD18,VLOOKUP($H18,ELENCHI!$BK$27:$CF$126,9,FALSE)-VLOOKUP($H18,ELENCHI!$BK$27:$CF$126,14,FALSE))&amp;IF(VLOOKUP($H18,ELENCHI!$BK$27:$CF$126,14,FALSE)=0,"",",")&amp;RIGHT(AD18,VLOOKUP($H18,ELENCHI!$BK$27:$CF$126,14,FALSE)),""),"!!!")</f>
        <v>!!!</v>
      </c>
      <c r="AG18" s="153">
        <f t="shared" si="20"/>
        <v>0</v>
      </c>
      <c r="AH18" s="2" t="str">
        <f>AM17&amp;IF(H18&lt;&gt;0,VLOOKUP($H18,ELENCHI!$BK$27:$CF$126,16,FALSE)&amp;T18&amp;VLOOKUP($H18,ELENCHI!$BK$27:$CF$126,17,FALSE)&amp;W18&amp;VLOOKUP($H18,ELENCHI!$BK$27:$CF$126,18,FALSE)&amp;Z18&amp;VLOOKUP($H18,ELENCHI!$BK$27:$CF$126,19,FALSE)&amp;AC18&amp;VLOOKUP($H18,ELENCHI!$BK$27:$CF$126,20,FALSE)&amp;AF18&amp;CHAR(10),I18&amp;IF(IFERROR(FIND(CHAR(10),LEFT(B18,LUNGH),1),0)&gt;0,CHAR(10),""))</f>
        <v/>
      </c>
      <c r="AI18" s="3" t="str">
        <f t="shared" si="21"/>
        <v xml:space="preserve"> </v>
      </c>
      <c r="AJ18" s="3">
        <f t="shared" si="22"/>
        <v>999</v>
      </c>
      <c r="AK18" s="3">
        <f t="shared" si="23"/>
        <v>999</v>
      </c>
      <c r="AL18" s="143" t="str">
        <f t="shared" si="9"/>
        <v xml:space="preserve">                                    </v>
      </c>
      <c r="AM18" s="20" t="str">
        <f t="shared" si="10"/>
        <v/>
      </c>
      <c r="AN18" s="372" t="s">
        <v>2547</v>
      </c>
      <c r="AO18" s="316" t="str">
        <f t="shared" si="32"/>
        <v xml:space="preserve">                                    </v>
      </c>
      <c r="AP18" s="316" t="str">
        <f t="shared" si="33"/>
        <v xml:space="preserve">10                                           
</v>
      </c>
    </row>
    <row r="19" spans="1:43" ht="14.45" x14ac:dyDescent="0.35">
      <c r="A19" s="2">
        <v>11</v>
      </c>
      <c r="B19" s="14" t="str">
        <f t="shared" si="0"/>
        <v/>
      </c>
      <c r="C19" s="340" t="str">
        <f t="shared" si="11"/>
        <v xml:space="preserve"> </v>
      </c>
      <c r="D19" s="3">
        <f t="shared" si="12"/>
        <v>999</v>
      </c>
      <c r="E19" s="3">
        <f t="shared" si="1"/>
        <v>999</v>
      </c>
      <c r="F19" s="19" t="str">
        <f t="shared" si="2"/>
        <v xml:space="preserve">                                    </v>
      </c>
      <c r="G19" s="20" t="str">
        <f t="shared" si="3"/>
        <v/>
      </c>
      <c r="H19" s="3">
        <f t="shared" si="4"/>
        <v>0</v>
      </c>
      <c r="I19" s="54" t="str">
        <f t="shared" si="5"/>
        <v/>
      </c>
      <c r="J19" s="3">
        <f t="shared" si="6"/>
        <v>36</v>
      </c>
      <c r="K19" s="3" t="str">
        <f t="shared" si="7"/>
        <v>0</v>
      </c>
      <c r="L19" s="2" t="str">
        <f t="shared" ref="L19:P19" si="36">IF(LEFT($F19,1)="*",IFERROR(FIND("=",$F19,K19+1),$D19),"")</f>
        <v/>
      </c>
      <c r="M19" s="2" t="str">
        <f t="shared" si="36"/>
        <v/>
      </c>
      <c r="N19" s="2" t="str">
        <f t="shared" si="36"/>
        <v/>
      </c>
      <c r="O19" s="2" t="str">
        <f t="shared" si="36"/>
        <v/>
      </c>
      <c r="P19" s="2" t="str">
        <f t="shared" si="36"/>
        <v/>
      </c>
      <c r="Q19" s="2" t="str">
        <f t="shared" si="14"/>
        <v/>
      </c>
      <c r="R19" s="117" t="str">
        <f t="shared" si="15"/>
        <v/>
      </c>
      <c r="S19" s="117" t="str">
        <f>IF(LEFT($F19,1)="*",IF(VLOOKUP($H19,ELENCHI!$BK$27:$BS$126,5,FALSE)=LEN(R19),0,1),"")</f>
        <v/>
      </c>
      <c r="T19" s="117" t="str">
        <f>IF(S19=0,IFERROR(LEFT(R19,VLOOKUP($H19,ELENCHI!$BK$27:$CF$126,5,FALSE)-VLOOKUP($H19,ELENCHI!$BK$27:$CF$126,10,FALSE))&amp;IF(VLOOKUP($H19,ELENCHI!$BK$27:$CF$126,10,FALSE)=0,"",",")&amp;RIGHT(R19,VLOOKUP($H19,ELENCHI!$BK$27:$CF$126,10,FALSE)),""),"!!!")</f>
        <v>!!!</v>
      </c>
      <c r="U19" s="2" t="str">
        <f t="shared" si="16"/>
        <v/>
      </c>
      <c r="V19" s="2" t="str">
        <f>IF(LEFT($F19,1)="*",IF(VLOOKUP($H19,ELENCHI!$BK$27:$BS$126,6,FALSE)=LEN(U19),0,1),"")</f>
        <v/>
      </c>
      <c r="W19" s="2" t="str">
        <f>IF(V19=0,IFERROR(LEFT(U19,VLOOKUP($H19,ELENCHI!$BK$27:$CF$126,6,FALSE)-VLOOKUP($H19,ELENCHI!$BK$27:$CF$126,11,FALSE))&amp;IF(VLOOKUP($H19,ELENCHI!$BK$27:$CF$126,11,FALSE)=0,"",",")&amp;RIGHT(U19,VLOOKUP($H19,ELENCHI!$BK$27:$CF$126,11,FALSE)),""),"!!!")</f>
        <v>!!!</v>
      </c>
      <c r="X19" s="117" t="str">
        <f t="shared" si="17"/>
        <v/>
      </c>
      <c r="Y19" s="117" t="str">
        <f>IF(LEFT($F19,1)="*",IF(VLOOKUP($H19,ELENCHI!$BK$27:$BS$126,7,FALSE)=LEN(X19),0,1),"")</f>
        <v/>
      </c>
      <c r="Z19" s="117" t="str">
        <f>IF(Y19=0,IFERROR(LEFT(X19,VLOOKUP($H19,ELENCHI!$BK$27:$CF$126,7,FALSE)-VLOOKUP($H19,ELENCHI!$BK$27:$CF$126,12,FALSE))&amp;IF(VLOOKUP($H19,ELENCHI!$BK$27:$CF$126,12,FALSE)=0,"",",")&amp;RIGHT(X19,VLOOKUP($H19,ELENCHI!$BK$27:$CF$126,12,FALSE)),""),"!!!")</f>
        <v>!!!</v>
      </c>
      <c r="AA19" s="137" t="str">
        <f t="shared" si="18"/>
        <v/>
      </c>
      <c r="AB19" s="137" t="str">
        <f>IF(LEFT($F19,1)="*",IF(VLOOKUP($H19,ELENCHI!$BK$27:$BS$126,8,FALSE)=LEN(AA19),0,1),"")</f>
        <v/>
      </c>
      <c r="AC19" s="137" t="str">
        <f>IF(AB19=0,IFERROR(LEFT(AA19,VLOOKUP($H19,ELENCHI!$BK$27:$CF$126,8,FALSE)-VLOOKUP($H19,ELENCHI!$BK$27:$CF$126,13,FALSE))&amp;IF(VLOOKUP($H19,ELENCHI!$BK$27:$CF$126,13,FALSE)=0,"",",")&amp;RIGHT(AA19,VLOOKUP($H19,ELENCHI!$BK$27:$CF$126,13,FALSE)),""),"!!!")</f>
        <v>!!!</v>
      </c>
      <c r="AD19" s="117" t="str">
        <f t="shared" si="19"/>
        <v/>
      </c>
      <c r="AE19" s="117" t="str">
        <f>IF(LEFT($F19,1)="*",IF(VLOOKUP($H19,ELENCHI!$BK$27:$BS$126,9,FALSE)=LEN(AD19),0,1),"")</f>
        <v/>
      </c>
      <c r="AF19" s="117" t="str">
        <f>IF(AE19=0,IFERROR(LEFT(AD19,VLOOKUP($H19,ELENCHI!$BK$27:$CF$126,9,FALSE)-VLOOKUP($H19,ELENCHI!$BK$27:$CF$126,14,FALSE))&amp;IF(VLOOKUP($H19,ELENCHI!$BK$27:$CF$126,14,FALSE)=0,"",",")&amp;RIGHT(AD19,VLOOKUP($H19,ELENCHI!$BK$27:$CF$126,14,FALSE)),""),"!!!")</f>
        <v>!!!</v>
      </c>
      <c r="AG19" s="153">
        <f t="shared" si="20"/>
        <v>0</v>
      </c>
      <c r="AH19" s="2" t="str">
        <f>AM18&amp;IF(H19&lt;&gt;0,VLOOKUP($H19,ELENCHI!$BK$27:$CF$126,16,FALSE)&amp;T19&amp;VLOOKUP($H19,ELENCHI!$BK$27:$CF$126,17,FALSE)&amp;W19&amp;VLOOKUP($H19,ELENCHI!$BK$27:$CF$126,18,FALSE)&amp;Z19&amp;VLOOKUP($H19,ELENCHI!$BK$27:$CF$126,19,FALSE)&amp;AC19&amp;VLOOKUP($H19,ELENCHI!$BK$27:$CF$126,20,FALSE)&amp;AF19&amp;CHAR(10),I19&amp;IF(IFERROR(FIND(CHAR(10),LEFT(B19,LUNGH),1),0)&gt;0,CHAR(10),""))</f>
        <v/>
      </c>
      <c r="AI19" s="3" t="str">
        <f t="shared" si="21"/>
        <v xml:space="preserve"> </v>
      </c>
      <c r="AJ19" s="3">
        <f t="shared" si="22"/>
        <v>999</v>
      </c>
      <c r="AK19" s="3">
        <f t="shared" si="23"/>
        <v>999</v>
      </c>
      <c r="AL19" s="143" t="str">
        <f t="shared" si="9"/>
        <v xml:space="preserve">                                    </v>
      </c>
      <c r="AM19" s="20" t="str">
        <f t="shared" si="10"/>
        <v/>
      </c>
      <c r="AN19" s="372" t="s">
        <v>2548</v>
      </c>
      <c r="AO19" s="316" t="str">
        <f t="shared" si="32"/>
        <v xml:space="preserve">                                    </v>
      </c>
      <c r="AP19" s="316" t="str">
        <f t="shared" si="33"/>
        <v xml:space="preserve">11                                           
</v>
      </c>
    </row>
    <row r="20" spans="1:43" ht="14.45" x14ac:dyDescent="0.35">
      <c r="A20" s="2">
        <v>12</v>
      </c>
      <c r="B20" s="14" t="str">
        <f t="shared" si="0"/>
        <v/>
      </c>
      <c r="C20" s="340" t="str">
        <f t="shared" si="11"/>
        <v xml:space="preserve"> </v>
      </c>
      <c r="D20" s="3">
        <f t="shared" si="12"/>
        <v>999</v>
      </c>
      <c r="E20" s="3">
        <f t="shared" si="1"/>
        <v>999</v>
      </c>
      <c r="F20" s="19" t="str">
        <f t="shared" si="2"/>
        <v xml:space="preserve">                                    </v>
      </c>
      <c r="G20" s="20" t="str">
        <f t="shared" si="3"/>
        <v/>
      </c>
      <c r="H20" s="3">
        <f t="shared" si="4"/>
        <v>0</v>
      </c>
      <c r="I20" s="54" t="str">
        <f t="shared" si="5"/>
        <v/>
      </c>
      <c r="J20" s="3">
        <f t="shared" si="6"/>
        <v>36</v>
      </c>
      <c r="K20" s="3" t="str">
        <f t="shared" si="7"/>
        <v>0</v>
      </c>
      <c r="L20" s="2" t="str">
        <f t="shared" ref="L20:P20" si="37">IF(LEFT($F20,1)="*",IFERROR(FIND("=",$F20,K20+1),$D20),"")</f>
        <v/>
      </c>
      <c r="M20" s="2" t="str">
        <f t="shared" si="37"/>
        <v/>
      </c>
      <c r="N20" s="2" t="str">
        <f t="shared" si="37"/>
        <v/>
      </c>
      <c r="O20" s="2" t="str">
        <f t="shared" si="37"/>
        <v/>
      </c>
      <c r="P20" s="2" t="str">
        <f t="shared" si="37"/>
        <v/>
      </c>
      <c r="Q20" s="2" t="str">
        <f t="shared" si="14"/>
        <v/>
      </c>
      <c r="R20" s="117" t="str">
        <f t="shared" si="15"/>
        <v/>
      </c>
      <c r="S20" s="117" t="str">
        <f>IF(LEFT($F20,1)="*",IF(VLOOKUP($H20,ELENCHI!$BK$27:$BS$126,5,FALSE)=LEN(R20),0,1),"")</f>
        <v/>
      </c>
      <c r="T20" s="117" t="str">
        <f>IF(S20=0,IFERROR(LEFT(R20,VLOOKUP($H20,ELENCHI!$BK$27:$CF$126,5,FALSE)-VLOOKUP($H20,ELENCHI!$BK$27:$CF$126,10,FALSE))&amp;IF(VLOOKUP($H20,ELENCHI!$BK$27:$CF$126,10,FALSE)=0,"",",")&amp;RIGHT(R20,VLOOKUP($H20,ELENCHI!$BK$27:$CF$126,10,FALSE)),""),"!!!")</f>
        <v>!!!</v>
      </c>
      <c r="U20" s="2" t="str">
        <f t="shared" si="16"/>
        <v/>
      </c>
      <c r="V20" s="2" t="str">
        <f>IF(LEFT($F20,1)="*",IF(VLOOKUP($H20,ELENCHI!$BK$27:$BS$126,6,FALSE)=LEN(U20),0,1),"")</f>
        <v/>
      </c>
      <c r="W20" s="2" t="str">
        <f>IF(V20=0,IFERROR(LEFT(U20,VLOOKUP($H20,ELENCHI!$BK$27:$CF$126,6,FALSE)-VLOOKUP($H20,ELENCHI!$BK$27:$CF$126,11,FALSE))&amp;IF(VLOOKUP($H20,ELENCHI!$BK$27:$CF$126,11,FALSE)=0,"",",")&amp;RIGHT(U20,VLOOKUP($H20,ELENCHI!$BK$27:$CF$126,11,FALSE)),""),"!!!")</f>
        <v>!!!</v>
      </c>
      <c r="X20" s="117" t="str">
        <f t="shared" si="17"/>
        <v/>
      </c>
      <c r="Y20" s="117" t="str">
        <f>IF(LEFT($F20,1)="*",IF(VLOOKUP($H20,ELENCHI!$BK$27:$BS$126,7,FALSE)=LEN(X20),0,1),"")</f>
        <v/>
      </c>
      <c r="Z20" s="117" t="str">
        <f>IF(Y20=0,IFERROR(LEFT(X20,VLOOKUP($H20,ELENCHI!$BK$27:$CF$126,7,FALSE)-VLOOKUP($H20,ELENCHI!$BK$27:$CF$126,12,FALSE))&amp;IF(VLOOKUP($H20,ELENCHI!$BK$27:$CF$126,12,FALSE)=0,"",",")&amp;RIGHT(X20,VLOOKUP($H20,ELENCHI!$BK$27:$CF$126,12,FALSE)),""),"!!!")</f>
        <v>!!!</v>
      </c>
      <c r="AA20" s="137" t="str">
        <f t="shared" si="18"/>
        <v/>
      </c>
      <c r="AB20" s="137" t="str">
        <f>IF(LEFT($F20,1)="*",IF(VLOOKUP($H20,ELENCHI!$BK$27:$BS$126,8,FALSE)=LEN(AA20),0,1),"")</f>
        <v/>
      </c>
      <c r="AC20" s="137" t="str">
        <f>IF(AB20=0,IFERROR(LEFT(AA20,VLOOKUP($H20,ELENCHI!$BK$27:$CF$126,8,FALSE)-VLOOKUP($H20,ELENCHI!$BK$27:$CF$126,13,FALSE))&amp;IF(VLOOKUP($H20,ELENCHI!$BK$27:$CF$126,13,FALSE)=0,"",",")&amp;RIGHT(AA20,VLOOKUP($H20,ELENCHI!$BK$27:$CF$126,13,FALSE)),""),"!!!")</f>
        <v>!!!</v>
      </c>
      <c r="AD20" s="117" t="str">
        <f t="shared" si="19"/>
        <v/>
      </c>
      <c r="AE20" s="117" t="str">
        <f>IF(LEFT($F20,1)="*",IF(VLOOKUP($H20,ELENCHI!$BK$27:$BS$126,9,FALSE)=LEN(AD20),0,1),"")</f>
        <v/>
      </c>
      <c r="AF20" s="117" t="str">
        <f>IF(AE20=0,IFERROR(LEFT(AD20,VLOOKUP($H20,ELENCHI!$BK$27:$CF$126,9,FALSE)-VLOOKUP($H20,ELENCHI!$BK$27:$CF$126,14,FALSE))&amp;IF(VLOOKUP($H20,ELENCHI!$BK$27:$CF$126,14,FALSE)=0,"",",")&amp;RIGHT(AD20,VLOOKUP($H20,ELENCHI!$BK$27:$CF$126,14,FALSE)),""),"!!!")</f>
        <v>!!!</v>
      </c>
      <c r="AG20" s="153">
        <f t="shared" si="20"/>
        <v>0</v>
      </c>
      <c r="AH20" s="2" t="str">
        <f>AM19&amp;IF(H20&lt;&gt;0,VLOOKUP($H20,ELENCHI!$BK$27:$CF$126,16,FALSE)&amp;T20&amp;VLOOKUP($H20,ELENCHI!$BK$27:$CF$126,17,FALSE)&amp;W20&amp;VLOOKUP($H20,ELENCHI!$BK$27:$CF$126,18,FALSE)&amp;Z20&amp;VLOOKUP($H20,ELENCHI!$BK$27:$CF$126,19,FALSE)&amp;AC20&amp;VLOOKUP($H20,ELENCHI!$BK$27:$CF$126,20,FALSE)&amp;AF20&amp;CHAR(10),I20&amp;IF(IFERROR(FIND(CHAR(10),LEFT(B20,LUNGH),1),0)&gt;0,CHAR(10),""))</f>
        <v/>
      </c>
      <c r="AI20" s="3" t="str">
        <f t="shared" si="21"/>
        <v xml:space="preserve"> </v>
      </c>
      <c r="AJ20" s="3">
        <f t="shared" si="22"/>
        <v>999</v>
      </c>
      <c r="AK20" s="3">
        <f t="shared" si="23"/>
        <v>999</v>
      </c>
      <c r="AL20" s="143" t="str">
        <f t="shared" si="9"/>
        <v xml:space="preserve">                                    </v>
      </c>
      <c r="AM20" s="20" t="str">
        <f t="shared" si="10"/>
        <v/>
      </c>
      <c r="AN20" s="372" t="s">
        <v>2549</v>
      </c>
      <c r="AO20" s="316" t="str">
        <f t="shared" ref="AO20:AO21" si="38">IF(AN20&lt;&gt;"",F20,"------  RIGA OCCUPATA DA PRESCRIZIONI TECNICHE ------")</f>
        <v xml:space="preserve">                                    </v>
      </c>
      <c r="AP20" s="316" t="str">
        <f t="shared" ref="AP20:AP21" si="39">AN20&amp;"       "&amp;AO20&amp;CHAR(10)</f>
        <v xml:space="preserve">12                                           
</v>
      </c>
    </row>
    <row r="21" spans="1:43" ht="14.45" x14ac:dyDescent="0.35">
      <c r="A21" s="2">
        <v>13</v>
      </c>
      <c r="B21" s="14" t="str">
        <f t="shared" si="0"/>
        <v/>
      </c>
      <c r="C21" s="340" t="str">
        <f t="shared" si="11"/>
        <v xml:space="preserve"> </v>
      </c>
      <c r="D21" s="3">
        <f t="shared" si="12"/>
        <v>999</v>
      </c>
      <c r="E21" s="3">
        <f t="shared" si="1"/>
        <v>999</v>
      </c>
      <c r="F21" s="19" t="str">
        <f t="shared" si="2"/>
        <v xml:space="preserve">                                    </v>
      </c>
      <c r="G21" s="20" t="str">
        <f t="shared" si="3"/>
        <v/>
      </c>
      <c r="H21" s="3">
        <f t="shared" si="4"/>
        <v>0</v>
      </c>
      <c r="I21" s="54" t="str">
        <f>CLEAN(LEFT(LEFT(CLEAN(B21),MIN(D21,E21)),LUNGH))</f>
        <v/>
      </c>
      <c r="J21" s="3">
        <f>IF(I22&lt;&gt;"","",LEN(F21)-LEN(I21)-LEN($I$22))</f>
        <v>36</v>
      </c>
      <c r="K21" s="3" t="str">
        <f t="shared" si="7"/>
        <v>0</v>
      </c>
      <c r="L21" s="2" t="str">
        <f t="shared" ref="L21:P21" si="40">IF(LEFT($F21,1)="*",IFERROR(FIND("=",$F21,K21+1),$D21),"")</f>
        <v/>
      </c>
      <c r="M21" s="2" t="str">
        <f t="shared" si="40"/>
        <v/>
      </c>
      <c r="N21" s="2" t="str">
        <f t="shared" si="40"/>
        <v/>
      </c>
      <c r="O21" s="2" t="str">
        <f t="shared" si="40"/>
        <v/>
      </c>
      <c r="P21" s="2" t="str">
        <f t="shared" si="40"/>
        <v/>
      </c>
      <c r="Q21" s="2" t="str">
        <f t="shared" si="14"/>
        <v/>
      </c>
      <c r="R21" s="117" t="str">
        <f t="shared" si="15"/>
        <v/>
      </c>
      <c r="S21" s="117" t="str">
        <f>IF(LEFT($F21,1)="*",IF(VLOOKUP($H21,ELENCHI!$BK$27:$BS$126,5,FALSE)=LEN(R21),0,1),"")</f>
        <v/>
      </c>
      <c r="T21" s="117" t="str">
        <f>IF(S21=0,IFERROR(LEFT(R21,VLOOKUP($H21,ELENCHI!$BK$27:$CF$126,5,FALSE)-VLOOKUP($H21,ELENCHI!$BK$27:$CF$126,10,FALSE))&amp;IF(VLOOKUP($H21,ELENCHI!$BK$27:$CF$126,10,FALSE)=0,"",",")&amp;RIGHT(R21,VLOOKUP($H21,ELENCHI!$BK$27:$CF$126,10,FALSE)),""),"!!!")</f>
        <v>!!!</v>
      </c>
      <c r="U21" s="2" t="str">
        <f t="shared" si="16"/>
        <v/>
      </c>
      <c r="V21" s="2" t="str">
        <f>IF(LEFT($F21,1)="*",IF(VLOOKUP($H21,ELENCHI!$BK$27:$BS$126,6,FALSE)=LEN(U21),0,1),"")</f>
        <v/>
      </c>
      <c r="W21" s="2" t="str">
        <f>IF(V21=0,IFERROR(LEFT(U21,VLOOKUP($H21,ELENCHI!$BK$27:$CF$126,6,FALSE)-VLOOKUP($H21,ELENCHI!$BK$27:$CF$126,11,FALSE))&amp;IF(VLOOKUP($H21,ELENCHI!$BK$27:$CF$126,11,FALSE)=0,"",",")&amp;RIGHT(U21,VLOOKUP($H21,ELENCHI!$BK$27:$CF$126,11,FALSE)),""),"!!!")</f>
        <v>!!!</v>
      </c>
      <c r="X21" s="117" t="str">
        <f t="shared" si="17"/>
        <v/>
      </c>
      <c r="Y21" s="117" t="str">
        <f>IF(LEFT($F21,1)="*",IF(VLOOKUP($H21,ELENCHI!$BK$27:$BS$126,7,FALSE)=LEN(X21),0,1),"")</f>
        <v/>
      </c>
      <c r="Z21" s="117" t="str">
        <f>IF(Y21=0,IFERROR(LEFT(X21,VLOOKUP($H21,ELENCHI!$BK$27:$CF$126,7,FALSE)-VLOOKUP($H21,ELENCHI!$BK$27:$CF$126,12,FALSE))&amp;IF(VLOOKUP($H21,ELENCHI!$BK$27:$CF$126,12,FALSE)=0,"",",")&amp;RIGHT(X21,VLOOKUP($H21,ELENCHI!$BK$27:$CF$126,12,FALSE)),""),"!!!")</f>
        <v>!!!</v>
      </c>
      <c r="AA21" s="137" t="str">
        <f t="shared" si="18"/>
        <v/>
      </c>
      <c r="AB21" s="137" t="str">
        <f>IF(LEFT($F21,1)="*",IF(VLOOKUP($H21,ELENCHI!$BK$27:$BS$126,8,FALSE)=LEN(AA21),0,1),"")</f>
        <v/>
      </c>
      <c r="AC21" s="137" t="str">
        <f>IF(AB21=0,IFERROR(LEFT(AA21,VLOOKUP($H21,ELENCHI!$BK$27:$CF$126,8,FALSE)-VLOOKUP($H21,ELENCHI!$BK$27:$CF$126,13,FALSE))&amp;IF(VLOOKUP($H21,ELENCHI!$BK$27:$CF$126,13,FALSE)=0,"",",")&amp;RIGHT(AA21,VLOOKUP($H21,ELENCHI!$BK$27:$CF$126,13,FALSE)),""),"!!!")</f>
        <v>!!!</v>
      </c>
      <c r="AD21" s="117" t="str">
        <f t="shared" si="19"/>
        <v/>
      </c>
      <c r="AE21" s="117" t="str">
        <f>IF(LEFT($F21,1)="*",IF(VLOOKUP($H21,ELENCHI!$BK$27:$BS$126,9,FALSE)=LEN(AD21),0,1),"")</f>
        <v/>
      </c>
      <c r="AF21" s="117" t="str">
        <f>IF(AE21=0,IFERROR(LEFT(AD21,VLOOKUP($H21,ELENCHI!$BK$27:$CF$126,9,FALSE)-VLOOKUP($H21,ELENCHI!$BK$27:$CF$126,14,FALSE))&amp;IF(VLOOKUP($H21,ELENCHI!$BK$27:$CF$126,14,FALSE)=0,"",",")&amp;RIGHT(AD21,VLOOKUP($H21,ELENCHI!$BK$27:$CF$126,14,FALSE)),""),"!!!")</f>
        <v>!!!</v>
      </c>
      <c r="AG21" s="153">
        <f t="shared" si="20"/>
        <v>0</v>
      </c>
      <c r="AH21" s="2" t="str">
        <f>AM20&amp;IF(H21&lt;&gt;0,VLOOKUP($H21,ELENCHI!$BK$27:$CF$126,16,FALSE)&amp;T21&amp;VLOOKUP($H21,ELENCHI!$BK$27:$CF$126,17,FALSE)&amp;W21&amp;VLOOKUP($H21,ELENCHI!$BK$27:$CF$126,18,FALSE)&amp;Z21&amp;VLOOKUP($H21,ELENCHI!$BK$27:$CF$126,19,FALSE)&amp;AC21&amp;VLOOKUP($H21,ELENCHI!$BK$27:$CF$126,20,FALSE)&amp;AF21&amp;CHAR(10),I21&amp;IF(IFERROR(FIND(CHAR(10),LEFT(B21,LUNGH),1),0)&gt;0,CHAR(10),""))</f>
        <v/>
      </c>
      <c r="AI21" s="3" t="str">
        <f t="shared" si="21"/>
        <v xml:space="preserve"> </v>
      </c>
      <c r="AJ21" s="3">
        <f t="shared" si="22"/>
        <v>999</v>
      </c>
      <c r="AK21" s="3">
        <f t="shared" si="23"/>
        <v>999</v>
      </c>
      <c r="AL21" s="143" t="str">
        <f t="shared" si="9"/>
        <v xml:space="preserve">                                    </v>
      </c>
      <c r="AM21" s="20" t="str">
        <f t="shared" si="10"/>
        <v/>
      </c>
      <c r="AN21" s="372" t="s">
        <v>2550</v>
      </c>
      <c r="AO21" s="316" t="str">
        <f t="shared" si="38"/>
        <v xml:space="preserve">                                    </v>
      </c>
      <c r="AP21" s="316" t="str">
        <f t="shared" si="39"/>
        <v xml:space="preserve">13                                           
</v>
      </c>
    </row>
    <row r="22" spans="1:43" ht="14.45" x14ac:dyDescent="0.35">
      <c r="A22" s="153">
        <v>14</v>
      </c>
      <c r="B22" s="184" t="str">
        <f t="shared" si="0"/>
        <v/>
      </c>
      <c r="C22" s="341" t="str">
        <f t="shared" ref="C22" si="41">IFERROR(FIND("*",B22)," ")</f>
        <v xml:space="preserve"> </v>
      </c>
      <c r="D22" s="185">
        <f t="shared" si="12"/>
        <v>999</v>
      </c>
      <c r="E22" s="185">
        <f t="shared" ref="E22" si="42">IFERROR(FIND(CHAR(10),B22,2)-1,999)</f>
        <v>999</v>
      </c>
      <c r="F22" s="183" t="str">
        <f t="shared" ref="F22" si="43">LEFT(LEFT(CLEAN(B22),MIN(D22,E22))&amp;SPAZI,LUNGH)</f>
        <v xml:space="preserve">                                    </v>
      </c>
      <c r="G22" s="186" t="str">
        <f t="shared" ref="G22" si="44">MID(B22,MIN(D22+1,E22+2,LUNGH+1),1000)</f>
        <v/>
      </c>
      <c r="H22" s="185">
        <f t="shared" si="4"/>
        <v>0</v>
      </c>
      <c r="I22" s="182" t="str">
        <f>CLEAN(LEFT(LEFT(CLEAN(B22),MIN(D22,E22)),LUNGH))</f>
        <v/>
      </c>
      <c r="AF22" s="323" t="s">
        <v>2521</v>
      </c>
      <c r="AG22" s="320">
        <f>SUM(AG9:AG21)</f>
        <v>0</v>
      </c>
      <c r="AH22" s="318" t="str">
        <f>AM21&amp;IF(H22&lt;&gt;0,VLOOKUP($H22,ELENCHI!$BK$27:$CF$126,16,FALSE)&amp;T22&amp;VLOOKUP($H22,ELENCHI!$BK$27:$CF$126,17,FALSE)&amp;W22&amp;VLOOKUP($H22,ELENCHI!$BK$27:$CF$126,18,FALSE)&amp;Z22&amp;VLOOKUP($H22,ELENCHI!$BK$27:$CF$126,19,FALSE)&amp;AC22&amp;VLOOKUP($H22,ELENCHI!$BK$27:$CF$126,20,FALSE)&amp;AF22&amp;CHAR(10),I22&amp;IF(IFERROR(FIND(CHAR(10),LEFT(B22,LUNGH),1),0)&gt;0,CHAR(10),""))</f>
        <v/>
      </c>
      <c r="AI22" s="3" t="str">
        <f t="shared" ref="AI22:AI24" si="45">IFERROR(FIND("*",AH22)," ")</f>
        <v xml:space="preserve"> </v>
      </c>
      <c r="AJ22" s="3">
        <f t="shared" si="22"/>
        <v>999</v>
      </c>
      <c r="AK22" s="3">
        <f t="shared" ref="AK22:AK24" si="46">IFERROR(FIND(CHAR(10),AH22,2)-1,999)</f>
        <v>999</v>
      </c>
      <c r="AL22" s="143" t="str">
        <f t="shared" si="9"/>
        <v xml:space="preserve">                                    </v>
      </c>
      <c r="AM22" s="20" t="str">
        <f t="shared" ref="AM22:AM24" si="47">MID(AH22,MIN(AJ22+1,AK22+2,LUNGH+1),1000)</f>
        <v/>
      </c>
      <c r="AN22" s="317" t="s">
        <v>8</v>
      </c>
      <c r="AO22" s="317"/>
      <c r="AP22" s="317"/>
    </row>
    <row r="23" spans="1:43" ht="15" customHeight="1" x14ac:dyDescent="0.25">
      <c r="A23" s="348" t="s">
        <v>8</v>
      </c>
      <c r="B23" s="349"/>
      <c r="J23"/>
      <c r="K23"/>
      <c r="AF23" s="506" t="s">
        <v>2522</v>
      </c>
      <c r="AG23" s="507" t="str">
        <f>IFERROR(IF(AG22&gt;0,": ERRORE, LUNGHEZZA DATI ASTERISCATA","                                    "),":   ERRORE, ASTERISCATA NON IN ELENCO O ERRATA")</f>
        <v xml:space="preserve">                                    </v>
      </c>
      <c r="AH23" s="318" t="str">
        <f>AM22&amp;IF(H23&lt;&gt;0,VLOOKUP($H23,ELENCHI!$BK$27:$CF$126,16,FALSE)&amp;T23&amp;VLOOKUP($H23,ELENCHI!$BK$27:$CF$126,17,FALSE)&amp;W23&amp;VLOOKUP($H23,ELENCHI!$BK$27:$CF$126,18,FALSE)&amp;Z23&amp;VLOOKUP($H23,ELENCHI!$BK$27:$CF$126,19,FALSE)&amp;AC23&amp;VLOOKUP($H23,ELENCHI!$BK$27:$CF$126,20,FALSE)&amp;AF23&amp;CHAR(10),I23&amp;IF(IFERROR(FIND(CHAR(10),LEFT(B23,LUNGH),1),0)&gt;0,CHAR(10),""))</f>
        <v/>
      </c>
      <c r="AI23" s="3" t="str">
        <f t="shared" si="45"/>
        <v xml:space="preserve"> </v>
      </c>
      <c r="AJ23" s="3">
        <f t="shared" si="22"/>
        <v>999</v>
      </c>
      <c r="AK23" s="3">
        <f t="shared" si="46"/>
        <v>999</v>
      </c>
      <c r="AL23" s="143" t="str">
        <f t="shared" si="9"/>
        <v xml:space="preserve">                                    </v>
      </c>
      <c r="AM23" s="324" t="str">
        <f t="shared" si="47"/>
        <v/>
      </c>
      <c r="AN23" s="515" t="str">
        <f>CONCATENATE(AP9,AP10,AP11,AP12,AP13,AP14,AP15,AP16,AP17,AP18,AP19,AP20,AP21)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AO23" s="515"/>
      <c r="AP23" s="515"/>
    </row>
    <row r="24" spans="1:43" ht="42" customHeight="1" x14ac:dyDescent="0.25">
      <c r="A24" s="505" t="str">
        <f>CONCATENATE(F9,F10,F11,F12,F13,F14,F15,F16,F17,F18,F19,F20,F21)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24" s="505"/>
      <c r="J24"/>
      <c r="K24"/>
      <c r="O24" s="8"/>
      <c r="P24" s="8"/>
      <c r="Q24" s="8"/>
      <c r="AF24" s="506"/>
      <c r="AG24" s="507"/>
      <c r="AH24" s="318" t="str">
        <f>AM23&amp;IF(H24&lt;&gt;0,VLOOKUP($H24,ELENCHI!$BK$27:$CF$126,16,FALSE)&amp;T24&amp;VLOOKUP($H24,ELENCHI!$BK$27:$CF$126,17,FALSE)&amp;W24&amp;VLOOKUP($H24,ELENCHI!$BK$27:$CF$126,18,FALSE)&amp;Z24&amp;VLOOKUP($H24,ELENCHI!$BK$27:$CF$126,19,FALSE)&amp;AC24&amp;VLOOKUP($H24,ELENCHI!$BK$27:$CF$126,20,FALSE)&amp;AF24&amp;CHAR(10),I24&amp;IF(IFERROR(FIND(CHAR(10),LEFT(B24,LUNGH),1),0)&gt;0,CHAR(10),""))</f>
        <v/>
      </c>
      <c r="AI24" s="3" t="str">
        <f t="shared" si="45"/>
        <v xml:space="preserve"> </v>
      </c>
      <c r="AJ24" s="3">
        <f t="shared" si="22"/>
        <v>999</v>
      </c>
      <c r="AK24" s="3">
        <f t="shared" si="46"/>
        <v>999</v>
      </c>
      <c r="AL24" s="143" t="str">
        <f t="shared" si="9"/>
        <v xml:space="preserve">                                    </v>
      </c>
      <c r="AM24" s="324" t="str">
        <f t="shared" si="47"/>
        <v/>
      </c>
      <c r="AN24" s="515"/>
      <c r="AO24" s="515"/>
      <c r="AP24" s="515"/>
      <c r="AQ24" s="121"/>
    </row>
    <row r="25" spans="1:43" ht="53.25" customHeight="1" x14ac:dyDescent="0.25">
      <c r="A25" s="505"/>
      <c r="B25" s="505"/>
      <c r="AF25" s="508" t="s">
        <v>8</v>
      </c>
      <c r="AG25" s="508"/>
      <c r="AH25" s="322" t="str">
        <f>CONCATENATE(AL9,AL10,AL11,AL12,AL13,AL14,AL15,AL16,AL17,AL18,AL19,AL20,AL21,AL22,AL23,AL24)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N25" s="515"/>
      <c r="AO25" s="515"/>
      <c r="AP25" s="515"/>
    </row>
    <row r="26" spans="1:43" ht="36.75" customHeight="1" x14ac:dyDescent="0.35">
      <c r="A26" s="344"/>
      <c r="B26" s="345"/>
    </row>
    <row r="27" spans="1:43" s="334" customFormat="1" ht="33.6" x14ac:dyDescent="0.75">
      <c r="A27" s="350" t="s">
        <v>2484</v>
      </c>
      <c r="B27" s="351"/>
      <c r="C27" s="332"/>
      <c r="D27" s="332"/>
      <c r="E27" s="332"/>
      <c r="F27" s="332"/>
      <c r="G27" s="332"/>
      <c r="H27" s="332"/>
      <c r="I27" s="332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</row>
    <row r="28" spans="1:43" ht="14.45" x14ac:dyDescent="0.35">
      <c r="A28" s="348" t="s">
        <v>70</v>
      </c>
      <c r="B28" s="34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3" ht="137.25" customHeight="1" x14ac:dyDescent="0.35">
      <c r="A29" s="514" t="str">
        <f>UPPER(CONCATENATE(INSERIMENTO!BP7,IF(INSERIMENTO!BP7&lt;&gt;"",CHAR(10),""),INSERIMENTO!BQ7,,IF(INSERIMENTO!BQ7&lt;&gt;"",CHAR(10),""),INSERIMENTO!BR7))</f>
        <v/>
      </c>
      <c r="B29" s="514"/>
      <c r="C29" s="15"/>
      <c r="D29" s="15"/>
      <c r="E29" s="15"/>
      <c r="F29" s="15"/>
      <c r="G29" s="15"/>
      <c r="I29" s="7"/>
    </row>
    <row r="30" spans="1:43" ht="14.45" x14ac:dyDescent="0.35">
      <c r="A30" s="342"/>
      <c r="B30" s="343"/>
      <c r="F30" s="8"/>
      <c r="G30" s="8"/>
      <c r="H30" s="8"/>
      <c r="I30" s="8"/>
      <c r="J30" s="16" t="s">
        <v>2457</v>
      </c>
      <c r="K30" s="118"/>
    </row>
    <row r="31" spans="1:43" ht="14.45" x14ac:dyDescent="0.35">
      <c r="A31" s="344"/>
      <c r="B31" s="345"/>
      <c r="C31" s="516" t="s">
        <v>2458</v>
      </c>
      <c r="D31" s="516"/>
      <c r="E31" s="516"/>
      <c r="J31" s="3">
        <f>IF(B47&lt;&gt;"",-LEN(B47),SUM(J34:J46))</f>
        <v>468</v>
      </c>
      <c r="K31" s="509" t="s">
        <v>2458</v>
      </c>
      <c r="L31" s="510"/>
      <c r="M31" s="510"/>
      <c r="N31" s="510"/>
      <c r="O31" s="510"/>
      <c r="P31" s="510"/>
      <c r="Q31" s="511"/>
      <c r="R31" s="509" t="s">
        <v>2459</v>
      </c>
      <c r="S31" s="510"/>
      <c r="T31" s="510"/>
      <c r="U31" s="510"/>
      <c r="V31" s="510"/>
      <c r="W31" s="510"/>
      <c r="X31" s="510"/>
      <c r="Y31" s="510"/>
      <c r="Z31" s="510"/>
      <c r="AA31" s="510"/>
      <c r="AB31" s="510"/>
      <c r="AC31" s="510"/>
      <c r="AD31" s="510"/>
      <c r="AE31" s="510"/>
      <c r="AF31" s="510"/>
      <c r="AI31" s="516" t="s">
        <v>2460</v>
      </c>
      <c r="AJ31" s="516"/>
      <c r="AK31" s="516"/>
      <c r="AN31" s="314" t="s">
        <v>2517</v>
      </c>
      <c r="AO31" s="314"/>
      <c r="AP31" s="314"/>
    </row>
    <row r="32" spans="1:43" ht="14.45" x14ac:dyDescent="0.35">
      <c r="A32" s="346" t="s">
        <v>2461</v>
      </c>
      <c r="B32" s="347"/>
      <c r="C32" s="289" t="s">
        <v>2462</v>
      </c>
      <c r="D32" s="289" t="s">
        <v>2463</v>
      </c>
      <c r="E32" s="289" t="s">
        <v>2464</v>
      </c>
      <c r="F32" s="289" t="s">
        <v>8</v>
      </c>
      <c r="G32" s="289" t="s">
        <v>2465</v>
      </c>
      <c r="H32" s="289" t="s">
        <v>189</v>
      </c>
      <c r="I32" s="289" t="s">
        <v>2466</v>
      </c>
      <c r="J32" s="16" t="s">
        <v>2467</v>
      </c>
      <c r="K32" s="16">
        <v>0</v>
      </c>
      <c r="L32" s="16" t="s">
        <v>2468</v>
      </c>
      <c r="M32" s="16" t="s">
        <v>2469</v>
      </c>
      <c r="N32" s="16" t="s">
        <v>2470</v>
      </c>
      <c r="O32" s="16" t="s">
        <v>2471</v>
      </c>
      <c r="P32" s="16" t="s">
        <v>2472</v>
      </c>
      <c r="Q32" s="16" t="s">
        <v>2473</v>
      </c>
      <c r="R32" s="16" t="s">
        <v>2468</v>
      </c>
      <c r="S32" s="16" t="s">
        <v>679</v>
      </c>
      <c r="T32" s="16" t="s">
        <v>2474</v>
      </c>
      <c r="U32" s="16" t="s">
        <v>2469</v>
      </c>
      <c r="V32" s="16" t="s">
        <v>683</v>
      </c>
      <c r="W32" s="16" t="s">
        <v>2475</v>
      </c>
      <c r="X32" s="16" t="s">
        <v>2470</v>
      </c>
      <c r="Y32" s="16" t="s">
        <v>686</v>
      </c>
      <c r="Z32" s="16" t="s">
        <v>2476</v>
      </c>
      <c r="AA32" s="16" t="s">
        <v>2471</v>
      </c>
      <c r="AB32" s="16" t="s">
        <v>690</v>
      </c>
      <c r="AC32" s="16" t="s">
        <v>2477</v>
      </c>
      <c r="AD32" s="16" t="s">
        <v>2472</v>
      </c>
      <c r="AE32" s="16" t="s">
        <v>694</v>
      </c>
      <c r="AF32" s="16" t="s">
        <v>2478</v>
      </c>
      <c r="AG32" s="16" t="s">
        <v>2479</v>
      </c>
      <c r="AH32" s="16" t="s">
        <v>2480</v>
      </c>
      <c r="AI32" s="289" t="s">
        <v>2462</v>
      </c>
      <c r="AJ32" s="289" t="s">
        <v>2463</v>
      </c>
      <c r="AK32" s="289" t="s">
        <v>2464</v>
      </c>
      <c r="AL32" s="289" t="s">
        <v>2481</v>
      </c>
      <c r="AM32" s="289" t="s">
        <v>2482</v>
      </c>
      <c r="AN32" s="315" t="s">
        <v>2518</v>
      </c>
      <c r="AO32" s="315" t="s">
        <v>2519</v>
      </c>
      <c r="AP32" s="315" t="s">
        <v>2520</v>
      </c>
    </row>
    <row r="33" spans="1:42" ht="14.45" x14ac:dyDescent="0.35">
      <c r="A33" s="11"/>
      <c r="B33" s="12" t="s">
        <v>2483</v>
      </c>
      <c r="C33" s="339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ht="14.45" x14ac:dyDescent="0.35">
      <c r="A34" s="2">
        <v>1</v>
      </c>
      <c r="B34" s="14" t="str">
        <f t="shared" ref="B34:B47" si="48">IF(OR(LEFT(IFERROR(G33&amp;MID($A$29,(A33)*LUNGH+1,LUNGH),""),1)=CHAR(10),LEFT(IFERROR(G33&amp;MID($A$29,(A33)*LUNGH+1,LUNGH),""),1)=" "),MID(IFERROR(G33&amp;MID($A$29,(A33)*LUNGH+1,LUNGH),""),2,999),IFERROR(G33&amp;MID($A$29,(A33)*LUNGH+1,LUNGH),""))</f>
        <v/>
      </c>
      <c r="C34" s="340" t="str">
        <f>IFERROR(FIND("*",B34)," ")</f>
        <v xml:space="preserve"> </v>
      </c>
      <c r="D34" s="3">
        <f>IFERROR(IF(C34=1,FIND("*",B34,C34+1),999),999)</f>
        <v>999</v>
      </c>
      <c r="E34" s="3">
        <f t="shared" ref="E34:E38" si="49">IFERROR(FIND(CHAR(10),B34,2)-1-IF(LEFT(B34,1)=CHAR(10),1,0),999)</f>
        <v>999</v>
      </c>
      <c r="F34" s="19" t="str">
        <f t="shared" ref="F34:F46" si="50">LEFT(LEFT(CLEAN(B34),MIN(D34,E34))&amp;SPAZI,LUNGH)</f>
        <v xml:space="preserve">                                    </v>
      </c>
      <c r="G34" s="20" t="str">
        <f t="shared" ref="G34:G46" si="51">MID(B34,MIN(D34+1,E34+2,LUNGH+1+IF(E34=LUNGH,1,0)+IF(LEFT(B34,1)=CHAR(10),1,0)),1000)</f>
        <v/>
      </c>
      <c r="H34" s="3">
        <f t="shared" ref="H34:H47" si="52">IF(IFERROR(LEFT(F34,MIN(IFERROR(FIND("=",F34,2)-1,1000),FIND("*",F34,2)-1)),0)="*SOSPE",LEFT(F34,8),IFERROR(IF(C34=1,LEFT(F34,MIN(IFERROR(FIND("=",F34,2)-1,1000),FIND("*",F34,2)-1)),0),0))</f>
        <v>0</v>
      </c>
      <c r="I34" s="54" t="str">
        <f t="shared" ref="I34:I45" si="53">CLEAN(LEFT(LEFT(CLEAN(B34),MIN(D34,E34)),LUNGH))</f>
        <v/>
      </c>
      <c r="J34" s="3">
        <f t="shared" ref="J34:J45" si="54">IF(I35&lt;&gt;"","",LEN(F34)-LEN(I34))</f>
        <v>36</v>
      </c>
      <c r="K34" s="3" t="str">
        <f t="shared" ref="K34:K46" si="55">"0"</f>
        <v>0</v>
      </c>
      <c r="L34" s="2" t="str">
        <f>IF(LEFT($F34,1)="*",IFERROR(FIND("=",$F34,K34+1),$D34),"")</f>
        <v/>
      </c>
      <c r="M34" s="2" t="str">
        <f>IF(LEFT($F34,1)="*",IFERROR(FIND("=",$F34,L34+1),$D34),"")</f>
        <v/>
      </c>
      <c r="N34" s="2" t="str">
        <f>IF(LEFT($F34,1)="*",IFERROR(FIND("=",$F34,M34+1),$D34),"")</f>
        <v/>
      </c>
      <c r="O34" s="2" t="str">
        <f>IF(LEFT($F34,1)="*",IFERROR(FIND("=",$F34,N34+1),$D34),"")</f>
        <v/>
      </c>
      <c r="P34" s="2" t="str">
        <f>IF(LEFT($F34,1)="*",IFERROR(FIND("=",$F34,O34+1),$D34),"")</f>
        <v/>
      </c>
      <c r="Q34" s="2" t="str">
        <f t="shared" ref="Q34" si="56">IF(LEFT($F34,1)="*",IFERROR(FIND("=",$F34,O34+1),$D34),"")</f>
        <v/>
      </c>
      <c r="R34" s="117" t="str">
        <f>IF(LEFT($H34,6)="*SOSPE"," ",IF(LEFT($F34,1)="*",MID($F34,L34+1,MAX(M34-L34-1,0)),""))</f>
        <v/>
      </c>
      <c r="S34" s="117" t="str">
        <f>IF(LEFT($F34,1)="*",IF(VLOOKUP($H34,ELENCHI!$BK$27:$BS$126,5,FALSE)=LEN(R34),0,1),"")</f>
        <v/>
      </c>
      <c r="T34" s="117" t="str">
        <f>IF(S34=0,IFERROR(LEFT(R34,VLOOKUP($H34,ELENCHI!$BK$27:$CF$126,5,FALSE)-VLOOKUP($H34,ELENCHI!$BK$27:$CF$126,10,FALSE))&amp;IF(VLOOKUP($H34,ELENCHI!$BK$27:$CF$126,10,FALSE)=0,"",",")&amp;RIGHT(R34,VLOOKUP($H34,ELENCHI!$BK$27:$CF$126,10,FALSE)),""),"!!!")</f>
        <v>!!!</v>
      </c>
      <c r="U34" s="2" t="str">
        <f>IF(LEFT($F34,1)="*",MID($F34,M34+1,MAX(N34-M34-1,0)),"")</f>
        <v/>
      </c>
      <c r="V34" s="2" t="str">
        <f>IF(LEFT($F34,1)="*",IF(VLOOKUP($H34,ELENCHI!$BK$27:$BS$126,6,FALSE)=LEN(U34),0,1),"")</f>
        <v/>
      </c>
      <c r="W34" s="2" t="str">
        <f>IF(V34=0,IFERROR(LEFT(U34,VLOOKUP($H34,ELENCHI!$BK$27:$CF$126,6,FALSE)-VLOOKUP($H34,ELENCHI!$BK$27:$CF$126,11,FALSE))&amp;IF(VLOOKUP($H34,ELENCHI!$BK$27:$CF$126,11,FALSE)=0,"",",")&amp;RIGHT(U34,VLOOKUP($H34,ELENCHI!$BK$27:$CF$126,11,FALSE)),""),"!!!")</f>
        <v>!!!</v>
      </c>
      <c r="X34" s="117" t="str">
        <f>IF(LEFT($F34,1)="*",MID($F34,N34+1,MAX(O34-N34-1,0)),"")</f>
        <v/>
      </c>
      <c r="Y34" s="117" t="str">
        <f>IF(LEFT($F34,1)="*",IF(VLOOKUP($H34,ELENCHI!$BK$27:$BS$126,7,FALSE)=LEN(X34),0,1),"")</f>
        <v/>
      </c>
      <c r="Z34" s="117" t="str">
        <f>IF(Y34=0,IFERROR(LEFT(X34,VLOOKUP($H34,ELENCHI!$BK$27:$CF$126,7,FALSE)-VLOOKUP($H34,ELENCHI!$BK$27:$CF$126,12,FALSE))&amp;IF(VLOOKUP($H34,ELENCHI!$BK$27:$CF$126,12,FALSE)=0,"",",")&amp;RIGHT(X34,VLOOKUP($H34,ELENCHI!$BK$27:$CF$126,12,FALSE)),""),"!!!")</f>
        <v>!!!</v>
      </c>
      <c r="AA34" s="137" t="str">
        <f>IF(LEFT($F34,1)="*",MID($F34,O34+1,MAX(P34-O34-1,0)),"")</f>
        <v/>
      </c>
      <c r="AB34" s="137" t="str">
        <f>IF(LEFT($F34,1)="*",IF(VLOOKUP($H34,ELENCHI!$BK$27:$BS$126,8,FALSE)=LEN(AA34),0,1),"")</f>
        <v/>
      </c>
      <c r="AC34" s="137" t="str">
        <f>IF(AB34=0,IFERROR(LEFT(AA34,VLOOKUP($H34,ELENCHI!$BK$27:$CF$126,8,FALSE)-VLOOKUP($H34,ELENCHI!$BK$27:$CF$126,13,FALSE))&amp;IF(VLOOKUP($H34,ELENCHI!$BK$27:$CF$126,13,FALSE)=0,"",",")&amp;RIGHT(AA34,VLOOKUP($H34,ELENCHI!$BK$27:$CF$126,13,FALSE)),""),"!!!")</f>
        <v>!!!</v>
      </c>
      <c r="AD34" s="117" t="str">
        <f>IF(LEFT($F34,1)="*",MID($F34,P34+1,MAX(Q34-P34-1,0)),"")</f>
        <v/>
      </c>
      <c r="AE34" s="117" t="str">
        <f>IF(LEFT($F34,1)="*",IF(VLOOKUP($H34,ELENCHI!$BK$27:$BS$126,9,FALSE)=LEN(AD34),0,1),"")</f>
        <v/>
      </c>
      <c r="AF34" s="117" t="str">
        <f>IF(AE34=0,IFERROR(LEFT(AD34,VLOOKUP($H34,ELENCHI!$BK$27:$CF$126,9,FALSE)-VLOOKUP($H34,ELENCHI!$BK$27:$CF$126,14,FALSE))&amp;IF(VLOOKUP($H34,ELENCHI!$BK$27:$CF$126,14,FALSE)=0,"",",")&amp;RIGHT(AD34,VLOOKUP($H34,ELENCHI!$BK$27:$CF$126,14,FALSE)),""),"!!!")</f>
        <v>!!!</v>
      </c>
      <c r="AG34" s="153">
        <f>SUM(S34,V34,Y34,AB34,AE34)</f>
        <v>0</v>
      </c>
      <c r="AH34" s="2" t="str">
        <f>AM33&amp;IF(H34&lt;&gt;0,VLOOKUP($H34,ELENCHI!$BK$27:$CF$126,16,FALSE)&amp;T34&amp;VLOOKUP($H34,ELENCHI!$BK$27:$CF$126,17,FALSE)&amp;W34&amp;VLOOKUP($H34,ELENCHI!$BK$27:$CF$126,18,FALSE)&amp;Z34&amp;VLOOKUP($H34,ELENCHI!$BK$27:$CF$126,19,FALSE)&amp;AC34&amp;VLOOKUP($H34,ELENCHI!$BK$27:$CF$126,20,FALSE)&amp;AF34&amp;CHAR(10),I34&amp;IF(IFERROR(FIND(CHAR(10),LEFT(B34,LUNGH),1),0)&gt;0,CHAR(10),""))</f>
        <v/>
      </c>
      <c r="AI34" s="3" t="str">
        <f>IFERROR(FIND("*",AH34)," ")</f>
        <v xml:space="preserve"> </v>
      </c>
      <c r="AJ34" s="3">
        <f>IFERROR(IF(AI34=1,FIND("*",AH34,AI34+1),999),999)</f>
        <v>999</v>
      </c>
      <c r="AK34" s="3">
        <f>IFERROR(FIND(CHAR(10),AH34,2)-1,999)</f>
        <v>999</v>
      </c>
      <c r="AL34" s="143" t="str">
        <f t="shared" ref="AL34:AL49" si="57">IFERROR(LEFT(LEFT(CLEAN(AH34),MIN(AJ34,AK34))&amp;SPAZI,LUNGH),"!!!")</f>
        <v xml:space="preserve">                                    </v>
      </c>
      <c r="AM34" s="20" t="str">
        <f t="shared" ref="AM34:AM49" si="58">MID(AH34,MIN(AJ34+1,AK34+2,LUNGH+1),1000)</f>
        <v/>
      </c>
      <c r="AN34" s="372" t="s">
        <v>2538</v>
      </c>
      <c r="AO34" s="316" t="str">
        <f>IF(AN34&lt;&gt;"",F34,"------  RIGA OCCUPATA DA PRESCRIZIONI TECNICHE ------")</f>
        <v xml:space="preserve">                                    </v>
      </c>
      <c r="AP34" s="316" t="str">
        <f>AN34&amp;"       "&amp;AO34&amp;CHAR(10)</f>
        <v xml:space="preserve">01                                           
</v>
      </c>
    </row>
    <row r="35" spans="1:42" ht="14.45" x14ac:dyDescent="0.35">
      <c r="A35" s="2">
        <v>2</v>
      </c>
      <c r="B35" s="14" t="str">
        <f t="shared" si="48"/>
        <v/>
      </c>
      <c r="C35" s="340" t="str">
        <f t="shared" ref="C35:C47" si="59">IFERROR(FIND("*",B35)," ")</f>
        <v xml:space="preserve"> </v>
      </c>
      <c r="D35" s="3">
        <f t="shared" ref="D35:D47" si="60">IFERROR(IF(C35=1,FIND("*",B35,C35+1),999),999)</f>
        <v>999</v>
      </c>
      <c r="E35" s="3">
        <f t="shared" si="49"/>
        <v>999</v>
      </c>
      <c r="F35" s="19" t="str">
        <f t="shared" si="50"/>
        <v xml:space="preserve">                                    </v>
      </c>
      <c r="G35" s="20" t="str">
        <f t="shared" si="51"/>
        <v/>
      </c>
      <c r="H35" s="3">
        <f t="shared" si="52"/>
        <v>0</v>
      </c>
      <c r="I35" s="54" t="str">
        <f t="shared" si="53"/>
        <v/>
      </c>
      <c r="J35" s="3">
        <f t="shared" si="54"/>
        <v>36</v>
      </c>
      <c r="K35" s="3" t="str">
        <f t="shared" si="55"/>
        <v>0</v>
      </c>
      <c r="L35" s="2" t="str">
        <f t="shared" ref="L35:P35" si="61">IF(LEFT($F35,1)="*",IFERROR(FIND("=",$F35,K35+1),$D35),"")</f>
        <v/>
      </c>
      <c r="M35" s="2" t="str">
        <f t="shared" si="61"/>
        <v/>
      </c>
      <c r="N35" s="2" t="str">
        <f t="shared" si="61"/>
        <v/>
      </c>
      <c r="O35" s="2" t="str">
        <f t="shared" si="61"/>
        <v/>
      </c>
      <c r="P35" s="2" t="str">
        <f t="shared" si="61"/>
        <v/>
      </c>
      <c r="Q35" s="2" t="str">
        <f t="shared" ref="Q35:Q46" si="62">IF(LEFT($F35,1)="*",IFERROR(FIND("=",$F35,O35+1),$D35),"")</f>
        <v/>
      </c>
      <c r="R35" s="117" t="str">
        <f t="shared" ref="R35:R46" si="63">IF(LEFT($H35,6)="*SOSPE"," ",IF(LEFT($F35,1)="*",MID($F35,L35+1,MAX(M35-L35-1,0)),""))</f>
        <v/>
      </c>
      <c r="S35" s="117" t="str">
        <f>IF(LEFT($F35,1)="*",IF(VLOOKUP($H35,ELENCHI!$BK$27:$BS$126,5,FALSE)=LEN(R35),0,1),"")</f>
        <v/>
      </c>
      <c r="T35" s="117" t="str">
        <f>IF(S35=0,IFERROR(LEFT(R35,VLOOKUP($H35,ELENCHI!$BK$27:$CF$126,5,FALSE)-VLOOKUP($H35,ELENCHI!$BK$27:$CF$126,10,FALSE))&amp;IF(VLOOKUP($H35,ELENCHI!$BK$27:$CF$126,10,FALSE)=0,"",",")&amp;RIGHT(R35,VLOOKUP($H35,ELENCHI!$BK$27:$CF$126,10,FALSE)),""),"!!!")</f>
        <v>!!!</v>
      </c>
      <c r="U35" s="2" t="str">
        <f t="shared" ref="U35:U46" si="64">IF(LEFT($F35,1)="*",MID($F35,M35+1,MAX(N35-M35-1,0)),"")</f>
        <v/>
      </c>
      <c r="V35" s="2" t="str">
        <f>IF(LEFT($F35,1)="*",IF(VLOOKUP($H35,ELENCHI!$BK$27:$BS$126,6,FALSE)=LEN(U35),0,1),"")</f>
        <v/>
      </c>
      <c r="W35" s="2" t="str">
        <f>IF(V35=0,IFERROR(LEFT(U35,VLOOKUP($H35,ELENCHI!$BK$27:$CF$126,6,FALSE)-VLOOKUP($H35,ELENCHI!$BK$27:$CF$126,11,FALSE))&amp;IF(VLOOKUP($H35,ELENCHI!$BK$27:$CF$126,11,FALSE)=0,"",",")&amp;RIGHT(U35,VLOOKUP($H35,ELENCHI!$BK$27:$CF$126,11,FALSE)),""),"!!!")</f>
        <v>!!!</v>
      </c>
      <c r="X35" s="117" t="str">
        <f t="shared" ref="X35:X46" si="65">IF(LEFT($F35,1)="*",MID($F35,N35+1,MAX(O35-N35-1,0)),"")</f>
        <v/>
      </c>
      <c r="Y35" s="117" t="str">
        <f>IF(LEFT($F35,1)="*",IF(VLOOKUP($H35,ELENCHI!$BK$27:$BS$126,7,FALSE)=LEN(X35),0,1),"")</f>
        <v/>
      </c>
      <c r="Z35" s="117" t="str">
        <f>IF(Y35=0,IFERROR(LEFT(X35,VLOOKUP($H35,ELENCHI!$BK$27:$CF$126,7,FALSE)-VLOOKUP($H35,ELENCHI!$BK$27:$CF$126,12,FALSE))&amp;IF(VLOOKUP($H35,ELENCHI!$BK$27:$CF$126,12,FALSE)=0,"",",")&amp;RIGHT(X35,VLOOKUP($H35,ELENCHI!$BK$27:$CF$126,12,FALSE)),""),"!!!")</f>
        <v>!!!</v>
      </c>
      <c r="AA35" s="137" t="str">
        <f t="shared" ref="AA35:AA46" si="66">IF(LEFT($F35,1)="*",MID($F35,O35+1,MAX(P35-O35-1,0)),"")</f>
        <v/>
      </c>
      <c r="AB35" s="137" t="str">
        <f>IF(LEFT($F35,1)="*",IF(VLOOKUP($H35,ELENCHI!$BK$27:$BS$126,8,FALSE)=LEN(AA35),0,1),"")</f>
        <v/>
      </c>
      <c r="AC35" s="137" t="str">
        <f>IF(AB35=0,IFERROR(LEFT(AA35,VLOOKUP($H35,ELENCHI!$BK$27:$CF$126,8,FALSE)-VLOOKUP($H35,ELENCHI!$BK$27:$CF$126,13,FALSE))&amp;IF(VLOOKUP($H35,ELENCHI!$BK$27:$CF$126,13,FALSE)=0,"",",")&amp;RIGHT(AA35,VLOOKUP($H35,ELENCHI!$BK$27:$CF$126,13,FALSE)),""),"!!!")</f>
        <v>!!!</v>
      </c>
      <c r="AD35" s="117" t="str">
        <f t="shared" ref="AD35:AD46" si="67">IF(LEFT($F35,1)="*",MID($F35,P35+1,MAX(Q35-P35-1,0)),"")</f>
        <v/>
      </c>
      <c r="AE35" s="117" t="str">
        <f>IF(LEFT($F35,1)="*",IF(VLOOKUP($H35,ELENCHI!$BK$27:$BS$126,9,FALSE)=LEN(AD35),0,1),"")</f>
        <v/>
      </c>
      <c r="AF35" s="117" t="str">
        <f>IF(AE35=0,IFERROR(LEFT(AD35,VLOOKUP($H35,ELENCHI!$BK$27:$CF$126,9,FALSE)-VLOOKUP($H35,ELENCHI!$BK$27:$CF$126,14,FALSE))&amp;IF(VLOOKUP($H35,ELENCHI!$BK$27:$CF$126,14,FALSE)=0,"",",")&amp;RIGHT(AD35,VLOOKUP($H35,ELENCHI!$BK$27:$CF$126,14,FALSE)),""),"!!!")</f>
        <v>!!!</v>
      </c>
      <c r="AG35" s="153">
        <f t="shared" ref="AG35:AG46" si="68">SUM(S35,V35,Y35,AB35,AE35)</f>
        <v>0</v>
      </c>
      <c r="AH35" s="2" t="str">
        <f>AM34&amp;IF(H35&lt;&gt;0,VLOOKUP($H35,ELENCHI!$BK$27:$CF$126,16,FALSE)&amp;T35&amp;VLOOKUP($H35,ELENCHI!$BK$27:$CF$126,17,FALSE)&amp;W35&amp;VLOOKUP($H35,ELENCHI!$BK$27:$CF$126,18,FALSE)&amp;Z35&amp;VLOOKUP($H35,ELENCHI!$BK$27:$CF$126,19,FALSE)&amp;AC35&amp;VLOOKUP($H35,ELENCHI!$BK$27:$CF$126,20,FALSE)&amp;AF35&amp;CHAR(10),I35&amp;IF(IFERROR(FIND(CHAR(10),LEFT(B35,LUNGH),1),0)&gt;0,CHAR(10),""))</f>
        <v/>
      </c>
      <c r="AI35" s="3" t="str">
        <f t="shared" ref="AI35:AI49" si="69">IFERROR(FIND("*",AH35)," ")</f>
        <v xml:space="preserve"> </v>
      </c>
      <c r="AJ35" s="3">
        <f t="shared" ref="AJ35:AJ49" si="70">IFERROR(IF(AI35=1,FIND("*",AH35,AI35+1),999),999)</f>
        <v>999</v>
      </c>
      <c r="AK35" s="3">
        <f t="shared" ref="AK35:AK49" si="71">IFERROR(FIND(CHAR(10),AH35,2)-1,999)</f>
        <v>999</v>
      </c>
      <c r="AL35" s="143" t="str">
        <f t="shared" si="57"/>
        <v xml:space="preserve">                                    </v>
      </c>
      <c r="AM35" s="20" t="str">
        <f t="shared" si="58"/>
        <v/>
      </c>
      <c r="AN35" s="372" t="s">
        <v>2539</v>
      </c>
      <c r="AO35" s="316" t="str">
        <f t="shared" ref="AO35:AO46" si="72">IF(AN35&lt;&gt;"",F35,"------  RIGA OCCUPATA DA PRESCRIZIONI TECNICHE ------")</f>
        <v xml:space="preserve">                                    </v>
      </c>
      <c r="AP35" s="316" t="str">
        <f t="shared" ref="AP35:AP46" si="73">AN35&amp;"       "&amp;AO35&amp;CHAR(10)</f>
        <v xml:space="preserve">02                                           
</v>
      </c>
    </row>
    <row r="36" spans="1:42" ht="14.45" x14ac:dyDescent="0.35">
      <c r="A36" s="2">
        <v>3</v>
      </c>
      <c r="B36" s="14" t="str">
        <f t="shared" si="48"/>
        <v/>
      </c>
      <c r="C36" s="340" t="str">
        <f t="shared" si="59"/>
        <v xml:space="preserve"> </v>
      </c>
      <c r="D36" s="3">
        <f t="shared" si="60"/>
        <v>999</v>
      </c>
      <c r="E36" s="3">
        <f t="shared" si="49"/>
        <v>999</v>
      </c>
      <c r="F36" s="19" t="str">
        <f t="shared" si="50"/>
        <v xml:space="preserve">                                    </v>
      </c>
      <c r="G36" s="20" t="str">
        <f t="shared" si="51"/>
        <v/>
      </c>
      <c r="H36" s="3">
        <f t="shared" si="52"/>
        <v>0</v>
      </c>
      <c r="I36" s="54" t="str">
        <f t="shared" si="53"/>
        <v/>
      </c>
      <c r="J36" s="3">
        <f t="shared" si="54"/>
        <v>36</v>
      </c>
      <c r="K36" s="3" t="str">
        <f t="shared" si="55"/>
        <v>0</v>
      </c>
      <c r="L36" s="2" t="str">
        <f t="shared" ref="L36:P36" si="74">IF(LEFT($F36,1)="*",IFERROR(FIND("=",$F36,K36+1),$D36),"")</f>
        <v/>
      </c>
      <c r="M36" s="2" t="str">
        <f t="shared" si="74"/>
        <v/>
      </c>
      <c r="N36" s="2" t="str">
        <f t="shared" si="74"/>
        <v/>
      </c>
      <c r="O36" s="2" t="str">
        <f t="shared" si="74"/>
        <v/>
      </c>
      <c r="P36" s="2" t="str">
        <f t="shared" si="74"/>
        <v/>
      </c>
      <c r="Q36" s="2" t="str">
        <f t="shared" si="62"/>
        <v/>
      </c>
      <c r="R36" s="117" t="str">
        <f t="shared" si="63"/>
        <v/>
      </c>
      <c r="S36" s="117" t="str">
        <f>IF(LEFT($F36,1)="*",IF(VLOOKUP($H36,ELENCHI!$BK$27:$BS$126,5,FALSE)=LEN(R36),0,1),"")</f>
        <v/>
      </c>
      <c r="T36" s="117" t="str">
        <f>IF(S36=0,IFERROR(LEFT(R36,VLOOKUP($H36,ELENCHI!$BK$27:$CF$126,5,FALSE)-VLOOKUP($H36,ELENCHI!$BK$27:$CF$126,10,FALSE))&amp;IF(VLOOKUP($H36,ELENCHI!$BK$27:$CF$126,10,FALSE)=0,"",",")&amp;RIGHT(R36,VLOOKUP($H36,ELENCHI!$BK$27:$CF$126,10,FALSE)),""),"!!!")</f>
        <v>!!!</v>
      </c>
      <c r="U36" s="2" t="str">
        <f t="shared" si="64"/>
        <v/>
      </c>
      <c r="V36" s="2" t="str">
        <f>IF(LEFT($F36,1)="*",IF(VLOOKUP($H36,ELENCHI!$BK$27:$BS$126,6,FALSE)=LEN(U36),0,1),"")</f>
        <v/>
      </c>
      <c r="W36" s="2" t="str">
        <f>IF(V36=0,IFERROR(LEFT(U36,VLOOKUP($H36,ELENCHI!$BK$27:$CF$126,6,FALSE)-VLOOKUP($H36,ELENCHI!$BK$27:$CF$126,11,FALSE))&amp;IF(VLOOKUP($H36,ELENCHI!$BK$27:$CF$126,11,FALSE)=0,"",",")&amp;RIGHT(U36,VLOOKUP($H36,ELENCHI!$BK$27:$CF$126,11,FALSE)),""),"!!!")</f>
        <v>!!!</v>
      </c>
      <c r="X36" s="117" t="str">
        <f t="shared" si="65"/>
        <v/>
      </c>
      <c r="Y36" s="117" t="str">
        <f>IF(LEFT($F36,1)="*",IF(VLOOKUP($H36,ELENCHI!$BK$27:$BS$126,7,FALSE)=LEN(X36),0,1),"")</f>
        <v/>
      </c>
      <c r="Z36" s="117" t="str">
        <f>IF(Y36=0,IFERROR(LEFT(X36,VLOOKUP($H36,ELENCHI!$BK$27:$CF$126,7,FALSE)-VLOOKUP($H36,ELENCHI!$BK$27:$CF$126,12,FALSE))&amp;IF(VLOOKUP($H36,ELENCHI!$BK$27:$CF$126,12,FALSE)=0,"",",")&amp;RIGHT(X36,VLOOKUP($H36,ELENCHI!$BK$27:$CF$126,12,FALSE)),""),"!!!")</f>
        <v>!!!</v>
      </c>
      <c r="AA36" s="137" t="str">
        <f t="shared" si="66"/>
        <v/>
      </c>
      <c r="AB36" s="137" t="str">
        <f>IF(LEFT($F36,1)="*",IF(VLOOKUP($H36,ELENCHI!$BK$27:$BS$126,8,FALSE)=LEN(AA36),0,1),"")</f>
        <v/>
      </c>
      <c r="AC36" s="137" t="str">
        <f>IF(AB36=0,IFERROR(LEFT(AA36,VLOOKUP($H36,ELENCHI!$BK$27:$CF$126,8,FALSE)-VLOOKUP($H36,ELENCHI!$BK$27:$CF$126,13,FALSE))&amp;IF(VLOOKUP($H36,ELENCHI!$BK$27:$CF$126,13,FALSE)=0,"",",")&amp;RIGHT(AA36,VLOOKUP($H36,ELENCHI!$BK$27:$CF$126,13,FALSE)),""),"!!!")</f>
        <v>!!!</v>
      </c>
      <c r="AD36" s="117" t="str">
        <f t="shared" si="67"/>
        <v/>
      </c>
      <c r="AE36" s="117" t="str">
        <f>IF(LEFT($F36,1)="*",IF(VLOOKUP($H36,ELENCHI!$BK$27:$BS$126,9,FALSE)=LEN(AD36),0,1),"")</f>
        <v/>
      </c>
      <c r="AF36" s="117" t="str">
        <f>IF(AE36=0,IFERROR(LEFT(AD36,VLOOKUP($H36,ELENCHI!$BK$27:$CF$126,9,FALSE)-VLOOKUP($H36,ELENCHI!$BK$27:$CF$126,14,FALSE))&amp;IF(VLOOKUP($H36,ELENCHI!$BK$27:$CF$126,14,FALSE)=0,"",",")&amp;RIGHT(AD36,VLOOKUP($H36,ELENCHI!$BK$27:$CF$126,14,FALSE)),""),"!!!")</f>
        <v>!!!</v>
      </c>
      <c r="AG36" s="153">
        <f t="shared" si="68"/>
        <v>0</v>
      </c>
      <c r="AH36" s="2" t="str">
        <f>AM35&amp;IF(H36&lt;&gt;0,VLOOKUP($H36,ELENCHI!$BK$27:$CF$126,16,FALSE)&amp;T36&amp;VLOOKUP($H36,ELENCHI!$BK$27:$CF$126,17,FALSE)&amp;W36&amp;VLOOKUP($H36,ELENCHI!$BK$27:$CF$126,18,FALSE)&amp;Z36&amp;VLOOKUP($H36,ELENCHI!$BK$27:$CF$126,19,FALSE)&amp;AC36&amp;VLOOKUP($H36,ELENCHI!$BK$27:$CF$126,20,FALSE)&amp;AF36&amp;CHAR(10),I36&amp;IF(IFERROR(FIND(CHAR(10),LEFT(B36,LUNGH),1),0)&gt;0,CHAR(10),""))</f>
        <v/>
      </c>
      <c r="AI36" s="3" t="str">
        <f t="shared" si="69"/>
        <v xml:space="preserve"> </v>
      </c>
      <c r="AJ36" s="3">
        <f t="shared" si="70"/>
        <v>999</v>
      </c>
      <c r="AK36" s="3">
        <f t="shared" si="71"/>
        <v>999</v>
      </c>
      <c r="AL36" s="143" t="str">
        <f t="shared" si="57"/>
        <v xml:space="preserve">                                    </v>
      </c>
      <c r="AM36" s="20" t="str">
        <f t="shared" si="58"/>
        <v/>
      </c>
      <c r="AN36" s="372" t="s">
        <v>2540</v>
      </c>
      <c r="AO36" s="316" t="str">
        <f t="shared" si="72"/>
        <v xml:space="preserve">                                    </v>
      </c>
      <c r="AP36" s="316" t="str">
        <f t="shared" si="73"/>
        <v xml:space="preserve">03                                           
</v>
      </c>
    </row>
    <row r="37" spans="1:42" ht="14.45" x14ac:dyDescent="0.35">
      <c r="A37" s="2">
        <v>4</v>
      </c>
      <c r="B37" s="14" t="str">
        <f t="shared" si="48"/>
        <v/>
      </c>
      <c r="C37" s="340" t="str">
        <f t="shared" si="59"/>
        <v xml:space="preserve"> </v>
      </c>
      <c r="D37" s="3">
        <f t="shared" si="60"/>
        <v>999</v>
      </c>
      <c r="E37" s="3">
        <f t="shared" si="49"/>
        <v>999</v>
      </c>
      <c r="F37" s="19" t="str">
        <f t="shared" si="50"/>
        <v xml:space="preserve">                                    </v>
      </c>
      <c r="G37" s="20" t="str">
        <f t="shared" si="51"/>
        <v/>
      </c>
      <c r="H37" s="3">
        <f t="shared" si="52"/>
        <v>0</v>
      </c>
      <c r="I37" s="54" t="str">
        <f t="shared" si="53"/>
        <v/>
      </c>
      <c r="J37" s="3">
        <f t="shared" si="54"/>
        <v>36</v>
      </c>
      <c r="K37" s="3" t="str">
        <f t="shared" si="55"/>
        <v>0</v>
      </c>
      <c r="L37" s="2" t="str">
        <f t="shared" ref="L37:P37" si="75">IF(LEFT($F37,1)="*",IFERROR(FIND("=",$F37,K37+1),$D37),"")</f>
        <v/>
      </c>
      <c r="M37" s="2" t="str">
        <f t="shared" si="75"/>
        <v/>
      </c>
      <c r="N37" s="2" t="str">
        <f t="shared" si="75"/>
        <v/>
      </c>
      <c r="O37" s="2" t="str">
        <f t="shared" si="75"/>
        <v/>
      </c>
      <c r="P37" s="2" t="str">
        <f t="shared" si="75"/>
        <v/>
      </c>
      <c r="Q37" s="2" t="str">
        <f t="shared" si="62"/>
        <v/>
      </c>
      <c r="R37" s="117" t="str">
        <f t="shared" si="63"/>
        <v/>
      </c>
      <c r="S37" s="117" t="str">
        <f>IF(LEFT($F37,1)="*",IF(VLOOKUP($H37,ELENCHI!$BK$27:$BS$126,5,FALSE)=LEN(R37),0,1),"")</f>
        <v/>
      </c>
      <c r="T37" s="117" t="str">
        <f>IF(S37=0,IFERROR(LEFT(R37,VLOOKUP($H37,ELENCHI!$BK$27:$CF$126,5,FALSE)-VLOOKUP($H37,ELENCHI!$BK$27:$CF$126,10,FALSE))&amp;IF(VLOOKUP($H37,ELENCHI!$BK$27:$CF$126,10,FALSE)=0,"",",")&amp;RIGHT(R37,VLOOKUP($H37,ELENCHI!$BK$27:$CF$126,10,FALSE)),""),"!!!")</f>
        <v>!!!</v>
      </c>
      <c r="U37" s="2" t="str">
        <f t="shared" si="64"/>
        <v/>
      </c>
      <c r="V37" s="2" t="str">
        <f>IF(LEFT($F37,1)="*",IF(VLOOKUP($H37,ELENCHI!$BK$27:$BS$126,6,FALSE)=LEN(U37),0,1),"")</f>
        <v/>
      </c>
      <c r="W37" s="2" t="str">
        <f>IF(V37=0,IFERROR(LEFT(U37,VLOOKUP($H37,ELENCHI!$BK$27:$CF$126,6,FALSE)-VLOOKUP($H37,ELENCHI!$BK$27:$CF$126,11,FALSE))&amp;IF(VLOOKUP($H37,ELENCHI!$BK$27:$CF$126,11,FALSE)=0,"",",")&amp;RIGHT(U37,VLOOKUP($H37,ELENCHI!$BK$27:$CF$126,11,FALSE)),""),"!!!")</f>
        <v>!!!</v>
      </c>
      <c r="X37" s="117" t="str">
        <f t="shared" si="65"/>
        <v/>
      </c>
      <c r="Y37" s="117" t="str">
        <f>IF(LEFT($F37,1)="*",IF(VLOOKUP($H37,ELENCHI!$BK$27:$BS$126,7,FALSE)=LEN(X37),0,1),"")</f>
        <v/>
      </c>
      <c r="Z37" s="117" t="str">
        <f>IF(Y37=0,IFERROR(LEFT(X37,VLOOKUP($H37,ELENCHI!$BK$27:$CF$126,7,FALSE)-VLOOKUP($H37,ELENCHI!$BK$27:$CF$126,12,FALSE))&amp;IF(VLOOKUP($H37,ELENCHI!$BK$27:$CF$126,12,FALSE)=0,"",",")&amp;RIGHT(X37,VLOOKUP($H37,ELENCHI!$BK$27:$CF$126,12,FALSE)),""),"!!!")</f>
        <v>!!!</v>
      </c>
      <c r="AA37" s="137" t="str">
        <f t="shared" si="66"/>
        <v/>
      </c>
      <c r="AB37" s="137" t="str">
        <f>IF(LEFT($F37,1)="*",IF(VLOOKUP($H37,ELENCHI!$BK$27:$BS$126,8,FALSE)=LEN(AA37),0,1),"")</f>
        <v/>
      </c>
      <c r="AC37" s="137" t="str">
        <f>IF(AB37=0,IFERROR(LEFT(AA37,VLOOKUP($H37,ELENCHI!$BK$27:$CF$126,8,FALSE)-VLOOKUP($H37,ELENCHI!$BK$27:$CF$126,13,FALSE))&amp;IF(VLOOKUP($H37,ELENCHI!$BK$27:$CF$126,13,FALSE)=0,"",",")&amp;RIGHT(AA37,VLOOKUP($H37,ELENCHI!$BK$27:$CF$126,13,FALSE)),""),"!!!")</f>
        <v>!!!</v>
      </c>
      <c r="AD37" s="117" t="str">
        <f t="shared" si="67"/>
        <v/>
      </c>
      <c r="AE37" s="117" t="str">
        <f>IF(LEFT($F37,1)="*",IF(VLOOKUP($H37,ELENCHI!$BK$27:$BS$126,9,FALSE)=LEN(AD37),0,1),"")</f>
        <v/>
      </c>
      <c r="AF37" s="117" t="str">
        <f>IF(AE37=0,IFERROR(LEFT(AD37,VLOOKUP($H37,ELENCHI!$BK$27:$CF$126,9,FALSE)-VLOOKUP($H37,ELENCHI!$BK$27:$CF$126,14,FALSE))&amp;IF(VLOOKUP($H37,ELENCHI!$BK$27:$CF$126,14,FALSE)=0,"",",")&amp;RIGHT(AD37,VLOOKUP($H37,ELENCHI!$BK$27:$CF$126,14,FALSE)),""),"!!!")</f>
        <v>!!!</v>
      </c>
      <c r="AG37" s="153">
        <f t="shared" si="68"/>
        <v>0</v>
      </c>
      <c r="AH37" s="2" t="str">
        <f>AM36&amp;IF(H37&lt;&gt;0,VLOOKUP($H37,ELENCHI!$BK$27:$CF$126,16,FALSE)&amp;T37&amp;VLOOKUP($H37,ELENCHI!$BK$27:$CF$126,17,FALSE)&amp;W37&amp;VLOOKUP($H37,ELENCHI!$BK$27:$CF$126,18,FALSE)&amp;Z37&amp;VLOOKUP($H37,ELENCHI!$BK$27:$CF$126,19,FALSE)&amp;AC37&amp;VLOOKUP($H37,ELENCHI!$BK$27:$CF$126,20,FALSE)&amp;AF37&amp;CHAR(10),I37&amp;IF(IFERROR(FIND(CHAR(10),LEFT(B37,LUNGH),1),0)&gt;0,CHAR(10),""))</f>
        <v/>
      </c>
      <c r="AI37" s="3" t="str">
        <f t="shared" si="69"/>
        <v xml:space="preserve"> </v>
      </c>
      <c r="AJ37" s="3">
        <f t="shared" si="70"/>
        <v>999</v>
      </c>
      <c r="AK37" s="3">
        <f t="shared" si="71"/>
        <v>999</v>
      </c>
      <c r="AL37" s="143" t="str">
        <f t="shared" si="57"/>
        <v xml:space="preserve">                                    </v>
      </c>
      <c r="AM37" s="20" t="str">
        <f t="shared" si="58"/>
        <v/>
      </c>
      <c r="AN37" s="372" t="s">
        <v>2541</v>
      </c>
      <c r="AO37" s="316" t="str">
        <f t="shared" si="72"/>
        <v xml:space="preserve">                                    </v>
      </c>
      <c r="AP37" s="316" t="str">
        <f t="shared" si="73"/>
        <v xml:space="preserve">04                                           
</v>
      </c>
    </row>
    <row r="38" spans="1:42" ht="14.45" x14ac:dyDescent="0.35">
      <c r="A38" s="2">
        <v>5</v>
      </c>
      <c r="B38" s="14" t="str">
        <f t="shared" si="48"/>
        <v/>
      </c>
      <c r="C38" s="340" t="str">
        <f t="shared" si="59"/>
        <v xml:space="preserve"> </v>
      </c>
      <c r="D38" s="3">
        <f t="shared" si="60"/>
        <v>999</v>
      </c>
      <c r="E38" s="3">
        <f t="shared" si="49"/>
        <v>999</v>
      </c>
      <c r="F38" s="19" t="str">
        <f t="shared" si="50"/>
        <v xml:space="preserve">                                    </v>
      </c>
      <c r="G38" s="20" t="str">
        <f t="shared" si="51"/>
        <v/>
      </c>
      <c r="H38" s="3">
        <f t="shared" si="52"/>
        <v>0</v>
      </c>
      <c r="I38" s="54" t="str">
        <f t="shared" si="53"/>
        <v/>
      </c>
      <c r="J38" s="3">
        <f t="shared" si="54"/>
        <v>36</v>
      </c>
      <c r="K38" s="3" t="str">
        <f t="shared" si="55"/>
        <v>0</v>
      </c>
      <c r="L38" s="2" t="str">
        <f t="shared" ref="L38:P38" si="76">IF(LEFT($F38,1)="*",IFERROR(FIND("=",$F38,K38+1),$D38),"")</f>
        <v/>
      </c>
      <c r="M38" s="2" t="str">
        <f t="shared" si="76"/>
        <v/>
      </c>
      <c r="N38" s="2" t="str">
        <f t="shared" si="76"/>
        <v/>
      </c>
      <c r="O38" s="2" t="str">
        <f t="shared" si="76"/>
        <v/>
      </c>
      <c r="P38" s="2" t="str">
        <f t="shared" si="76"/>
        <v/>
      </c>
      <c r="Q38" s="2" t="str">
        <f t="shared" si="62"/>
        <v/>
      </c>
      <c r="R38" s="117" t="str">
        <f t="shared" si="63"/>
        <v/>
      </c>
      <c r="S38" s="117" t="str">
        <f>IF(LEFT($F38,1)="*",IF(VLOOKUP($H38,ELENCHI!$BK$27:$BS$126,5,FALSE)=LEN(R38),0,1),"")</f>
        <v/>
      </c>
      <c r="T38" s="117" t="str">
        <f>IF(S38=0,IFERROR(LEFT(R38,VLOOKUP($H38,ELENCHI!$BK$27:$CF$126,5,FALSE)-VLOOKUP($H38,ELENCHI!$BK$27:$CF$126,10,FALSE))&amp;IF(VLOOKUP($H38,ELENCHI!$BK$27:$CF$126,10,FALSE)=0,"",",")&amp;RIGHT(R38,VLOOKUP($H38,ELENCHI!$BK$27:$CF$126,10,FALSE)),""),"!!!")</f>
        <v>!!!</v>
      </c>
      <c r="U38" s="2" t="str">
        <f t="shared" si="64"/>
        <v/>
      </c>
      <c r="V38" s="2" t="str">
        <f>IF(LEFT($F38,1)="*",IF(VLOOKUP($H38,ELENCHI!$BK$27:$BS$126,6,FALSE)=LEN(U38),0,1),"")</f>
        <v/>
      </c>
      <c r="W38" s="2" t="str">
        <f>IF(V38=0,IFERROR(LEFT(U38,VLOOKUP($H38,ELENCHI!$BK$27:$CF$126,6,FALSE)-VLOOKUP($H38,ELENCHI!$BK$27:$CF$126,11,FALSE))&amp;IF(VLOOKUP($H38,ELENCHI!$BK$27:$CF$126,11,FALSE)=0,"",",")&amp;RIGHT(U38,VLOOKUP($H38,ELENCHI!$BK$27:$CF$126,11,FALSE)),""),"!!!")</f>
        <v>!!!</v>
      </c>
      <c r="X38" s="117" t="str">
        <f t="shared" si="65"/>
        <v/>
      </c>
      <c r="Y38" s="117" t="str">
        <f>IF(LEFT($F38,1)="*",IF(VLOOKUP($H38,ELENCHI!$BK$27:$BS$126,7,FALSE)=LEN(X38),0,1),"")</f>
        <v/>
      </c>
      <c r="Z38" s="117" t="str">
        <f>IF(Y38=0,IFERROR(LEFT(X38,VLOOKUP($H38,ELENCHI!$BK$27:$CF$126,7,FALSE)-VLOOKUP($H38,ELENCHI!$BK$27:$CF$126,12,FALSE))&amp;IF(VLOOKUP($H38,ELENCHI!$BK$27:$CF$126,12,FALSE)=0,"",",")&amp;RIGHT(X38,VLOOKUP($H38,ELENCHI!$BK$27:$CF$126,12,FALSE)),""),"!!!")</f>
        <v>!!!</v>
      </c>
      <c r="AA38" s="137" t="str">
        <f t="shared" si="66"/>
        <v/>
      </c>
      <c r="AB38" s="137" t="str">
        <f>IF(LEFT($F38,1)="*",IF(VLOOKUP($H38,ELENCHI!$BK$27:$BS$126,8,FALSE)=LEN(AA38),0,1),"")</f>
        <v/>
      </c>
      <c r="AC38" s="137" t="str">
        <f>IF(AB38=0,IFERROR(LEFT(AA38,VLOOKUP($H38,ELENCHI!$BK$27:$CF$126,8,FALSE)-VLOOKUP($H38,ELENCHI!$BK$27:$CF$126,13,FALSE))&amp;IF(VLOOKUP($H38,ELENCHI!$BK$27:$CF$126,13,FALSE)=0,"",",")&amp;RIGHT(AA38,VLOOKUP($H38,ELENCHI!$BK$27:$CF$126,13,FALSE)),""),"!!!")</f>
        <v>!!!</v>
      </c>
      <c r="AD38" s="117" t="str">
        <f t="shared" si="67"/>
        <v/>
      </c>
      <c r="AE38" s="117" t="str">
        <f>IF(LEFT($F38,1)="*",IF(VLOOKUP($H38,ELENCHI!$BK$27:$BS$126,9,FALSE)=LEN(AD38),0,1),"")</f>
        <v/>
      </c>
      <c r="AF38" s="117" t="str">
        <f>IF(AE38=0,IFERROR(LEFT(AD38,VLOOKUP($H38,ELENCHI!$BK$27:$CF$126,9,FALSE)-VLOOKUP($H38,ELENCHI!$BK$27:$CF$126,14,FALSE))&amp;IF(VLOOKUP($H38,ELENCHI!$BK$27:$CF$126,14,FALSE)=0,"",",")&amp;RIGHT(AD38,VLOOKUP($H38,ELENCHI!$BK$27:$CF$126,14,FALSE)),""),"!!!")</f>
        <v>!!!</v>
      </c>
      <c r="AG38" s="153">
        <f t="shared" si="68"/>
        <v>0</v>
      </c>
      <c r="AH38" s="2" t="str">
        <f>AM37&amp;IF(H38&lt;&gt;0,VLOOKUP($H38,ELENCHI!$BK$27:$CF$126,16,FALSE)&amp;T38&amp;VLOOKUP($H38,ELENCHI!$BK$27:$CF$126,17,FALSE)&amp;W38&amp;VLOOKUP($H38,ELENCHI!$BK$27:$CF$126,18,FALSE)&amp;Z38&amp;VLOOKUP($H38,ELENCHI!$BK$27:$CF$126,19,FALSE)&amp;AC38&amp;VLOOKUP($H38,ELENCHI!$BK$27:$CF$126,20,FALSE)&amp;AF38&amp;CHAR(10),I38&amp;IF(IFERROR(FIND(CHAR(10),LEFT(B38,LUNGH),1),0)&gt;0,CHAR(10),""))</f>
        <v/>
      </c>
      <c r="AI38" s="3" t="str">
        <f t="shared" si="69"/>
        <v xml:space="preserve"> </v>
      </c>
      <c r="AJ38" s="3">
        <f t="shared" si="70"/>
        <v>999</v>
      </c>
      <c r="AK38" s="3">
        <f t="shared" si="71"/>
        <v>999</v>
      </c>
      <c r="AL38" s="143" t="str">
        <f t="shared" si="57"/>
        <v xml:space="preserve">                                    </v>
      </c>
      <c r="AM38" s="20" t="str">
        <f t="shared" si="58"/>
        <v/>
      </c>
      <c r="AN38" s="372" t="s">
        <v>2542</v>
      </c>
      <c r="AO38" s="316" t="str">
        <f t="shared" si="72"/>
        <v xml:space="preserve">                                    </v>
      </c>
      <c r="AP38" s="316" t="str">
        <f t="shared" si="73"/>
        <v xml:space="preserve">05                                           
</v>
      </c>
    </row>
    <row r="39" spans="1:42" ht="14.45" x14ac:dyDescent="0.35">
      <c r="A39" s="2">
        <v>6</v>
      </c>
      <c r="B39" s="14" t="str">
        <f t="shared" si="48"/>
        <v/>
      </c>
      <c r="C39" s="340" t="str">
        <f t="shared" si="59"/>
        <v xml:space="preserve"> </v>
      </c>
      <c r="D39" s="3">
        <f t="shared" si="60"/>
        <v>999</v>
      </c>
      <c r="E39" s="3">
        <f>IFERROR(FIND(CHAR(10),B39,2)-1-IF(LEFT(B39,1)=CHAR(10),1,0),999)</f>
        <v>999</v>
      </c>
      <c r="F39" s="19" t="str">
        <f t="shared" si="50"/>
        <v xml:space="preserve">                                    </v>
      </c>
      <c r="G39" s="20" t="str">
        <f t="shared" si="51"/>
        <v/>
      </c>
      <c r="H39" s="3">
        <f t="shared" si="52"/>
        <v>0</v>
      </c>
      <c r="I39" s="54" t="str">
        <f t="shared" si="53"/>
        <v/>
      </c>
      <c r="J39" s="3">
        <f t="shared" si="54"/>
        <v>36</v>
      </c>
      <c r="K39" s="3" t="str">
        <f t="shared" si="55"/>
        <v>0</v>
      </c>
      <c r="L39" s="2" t="str">
        <f t="shared" ref="L39:P39" si="77">IF(LEFT($F39,1)="*",IFERROR(FIND("=",$F39,K39+1),$D39),"")</f>
        <v/>
      </c>
      <c r="M39" s="2" t="str">
        <f t="shared" si="77"/>
        <v/>
      </c>
      <c r="N39" s="2" t="str">
        <f t="shared" si="77"/>
        <v/>
      </c>
      <c r="O39" s="2" t="str">
        <f t="shared" si="77"/>
        <v/>
      </c>
      <c r="P39" s="2" t="str">
        <f t="shared" si="77"/>
        <v/>
      </c>
      <c r="Q39" s="2" t="str">
        <f t="shared" si="62"/>
        <v/>
      </c>
      <c r="R39" s="117" t="str">
        <f t="shared" si="63"/>
        <v/>
      </c>
      <c r="S39" s="117" t="str">
        <f>IF(LEFT($F39,1)="*",IF(VLOOKUP($H39,ELENCHI!$BK$27:$BS$126,5,FALSE)=LEN(R39),0,1),"")</f>
        <v/>
      </c>
      <c r="T39" s="117" t="str">
        <f>IF(S39=0,IFERROR(LEFT(R39,VLOOKUP($H39,ELENCHI!$BK$27:$CF$126,5,FALSE)-VLOOKUP($H39,ELENCHI!$BK$27:$CF$126,10,FALSE))&amp;IF(VLOOKUP($H39,ELENCHI!$BK$27:$CF$126,10,FALSE)=0,"",",")&amp;RIGHT(R39,VLOOKUP($H39,ELENCHI!$BK$27:$CF$126,10,FALSE)),""),"!!!")</f>
        <v>!!!</v>
      </c>
      <c r="U39" s="2" t="str">
        <f t="shared" si="64"/>
        <v/>
      </c>
      <c r="V39" s="2" t="str">
        <f>IF(LEFT($F39,1)="*",IF(VLOOKUP($H39,ELENCHI!$BK$27:$BS$126,6,FALSE)=LEN(U39),0,1),"")</f>
        <v/>
      </c>
      <c r="W39" s="2" t="str">
        <f>IF(V39=0,IFERROR(LEFT(U39,VLOOKUP($H39,ELENCHI!$BK$27:$CF$126,6,FALSE)-VLOOKUP($H39,ELENCHI!$BK$27:$CF$126,11,FALSE))&amp;IF(VLOOKUP($H39,ELENCHI!$BK$27:$CF$126,11,FALSE)=0,"",",")&amp;RIGHT(U39,VLOOKUP($H39,ELENCHI!$BK$27:$CF$126,11,FALSE)),""),"!!!")</f>
        <v>!!!</v>
      </c>
      <c r="X39" s="117" t="str">
        <f t="shared" si="65"/>
        <v/>
      </c>
      <c r="Y39" s="117" t="str">
        <f>IF(LEFT($F39,1)="*",IF(VLOOKUP($H39,ELENCHI!$BK$27:$BS$126,7,FALSE)=LEN(X39),0,1),"")</f>
        <v/>
      </c>
      <c r="Z39" s="117" t="str">
        <f>IF(Y39=0,IFERROR(LEFT(X39,VLOOKUP($H39,ELENCHI!$BK$27:$CF$126,7,FALSE)-VLOOKUP($H39,ELENCHI!$BK$27:$CF$126,12,FALSE))&amp;IF(VLOOKUP($H39,ELENCHI!$BK$27:$CF$126,12,FALSE)=0,"",",")&amp;RIGHT(X39,VLOOKUP($H39,ELENCHI!$BK$27:$CF$126,12,FALSE)),""),"!!!")</f>
        <v>!!!</v>
      </c>
      <c r="AA39" s="137" t="str">
        <f t="shared" si="66"/>
        <v/>
      </c>
      <c r="AB39" s="137" t="str">
        <f>IF(LEFT($F39,1)="*",IF(VLOOKUP($H39,ELENCHI!$BK$27:$BS$126,8,FALSE)=LEN(AA39),0,1),"")</f>
        <v/>
      </c>
      <c r="AC39" s="137" t="str">
        <f>IF(AB39=0,IFERROR(LEFT(AA39,VLOOKUP($H39,ELENCHI!$BK$27:$CF$126,8,FALSE)-VLOOKUP($H39,ELENCHI!$BK$27:$CF$126,13,FALSE))&amp;IF(VLOOKUP($H39,ELENCHI!$BK$27:$CF$126,13,FALSE)=0,"",",")&amp;RIGHT(AA39,VLOOKUP($H39,ELENCHI!$BK$27:$CF$126,13,FALSE)),""),"!!!")</f>
        <v>!!!</v>
      </c>
      <c r="AD39" s="117" t="str">
        <f t="shared" si="67"/>
        <v/>
      </c>
      <c r="AE39" s="117" t="str">
        <f>IF(LEFT($F39,1)="*",IF(VLOOKUP($H39,ELENCHI!$BK$27:$BS$126,9,FALSE)=LEN(AD39),0,1),"")</f>
        <v/>
      </c>
      <c r="AF39" s="117" t="str">
        <f>IF(AE39=0,IFERROR(LEFT(AD39,VLOOKUP($H39,ELENCHI!$BK$27:$CF$126,9,FALSE)-VLOOKUP($H39,ELENCHI!$BK$27:$CF$126,14,FALSE))&amp;IF(VLOOKUP($H39,ELENCHI!$BK$27:$CF$126,14,FALSE)=0,"",",")&amp;RIGHT(AD39,VLOOKUP($H39,ELENCHI!$BK$27:$CF$126,14,FALSE)),""),"!!!")</f>
        <v>!!!</v>
      </c>
      <c r="AG39" s="153">
        <f t="shared" si="68"/>
        <v>0</v>
      </c>
      <c r="AH39" s="2" t="str">
        <f>AM38&amp;IF(H39&lt;&gt;0,VLOOKUP($H39,ELENCHI!$BK$27:$CF$126,16,FALSE)&amp;T39&amp;VLOOKUP($H39,ELENCHI!$BK$27:$CF$126,17,FALSE)&amp;W39&amp;VLOOKUP($H39,ELENCHI!$BK$27:$CF$126,18,FALSE)&amp;Z39&amp;VLOOKUP($H39,ELENCHI!$BK$27:$CF$126,19,FALSE)&amp;AC39&amp;VLOOKUP($H39,ELENCHI!$BK$27:$CF$126,20,FALSE)&amp;AF39&amp;CHAR(10),I39&amp;IF(IFERROR(FIND(CHAR(10),LEFT(B39,LUNGH),1),0)&gt;0,CHAR(10),""))</f>
        <v/>
      </c>
      <c r="AI39" s="3" t="str">
        <f t="shared" si="69"/>
        <v xml:space="preserve"> </v>
      </c>
      <c r="AJ39" s="3">
        <f t="shared" si="70"/>
        <v>999</v>
      </c>
      <c r="AK39" s="3">
        <f t="shared" si="71"/>
        <v>999</v>
      </c>
      <c r="AL39" s="143" t="str">
        <f t="shared" si="57"/>
        <v xml:space="preserve">                                    </v>
      </c>
      <c r="AM39" s="20" t="str">
        <f t="shared" si="58"/>
        <v/>
      </c>
      <c r="AN39" s="372" t="s">
        <v>2543</v>
      </c>
      <c r="AO39" s="316" t="str">
        <f t="shared" si="72"/>
        <v xml:space="preserve">                                    </v>
      </c>
      <c r="AP39" s="316" t="str">
        <f t="shared" si="73"/>
        <v xml:space="preserve">06                                           
</v>
      </c>
    </row>
    <row r="40" spans="1:42" ht="14.45" x14ac:dyDescent="0.35">
      <c r="A40" s="2">
        <v>7</v>
      </c>
      <c r="B40" s="14" t="str">
        <f t="shared" si="48"/>
        <v/>
      </c>
      <c r="C40" s="340" t="str">
        <f t="shared" si="59"/>
        <v xml:space="preserve"> </v>
      </c>
      <c r="D40" s="3">
        <f t="shared" si="60"/>
        <v>999</v>
      </c>
      <c r="E40" s="3">
        <f t="shared" ref="E40:E46" si="78">IFERROR(FIND(CHAR(10),B40,2)-1-IF(LEFT(B40,1)=CHAR(10),1,0),999)</f>
        <v>999</v>
      </c>
      <c r="F40" s="19" t="str">
        <f t="shared" si="50"/>
        <v xml:space="preserve">                                    </v>
      </c>
      <c r="G40" s="20" t="str">
        <f t="shared" si="51"/>
        <v/>
      </c>
      <c r="H40" s="3">
        <f t="shared" si="52"/>
        <v>0</v>
      </c>
      <c r="I40" s="54" t="str">
        <f t="shared" si="53"/>
        <v/>
      </c>
      <c r="J40" s="3">
        <f t="shared" si="54"/>
        <v>36</v>
      </c>
      <c r="K40" s="3" t="str">
        <f t="shared" si="55"/>
        <v>0</v>
      </c>
      <c r="L40" s="2" t="str">
        <f t="shared" ref="L40:P40" si="79">IF(LEFT($F40,1)="*",IFERROR(FIND("=",$F40,K40+1),$D40),"")</f>
        <v/>
      </c>
      <c r="M40" s="2" t="str">
        <f t="shared" si="79"/>
        <v/>
      </c>
      <c r="N40" s="2" t="str">
        <f t="shared" si="79"/>
        <v/>
      </c>
      <c r="O40" s="2" t="str">
        <f t="shared" si="79"/>
        <v/>
      </c>
      <c r="P40" s="2" t="str">
        <f t="shared" si="79"/>
        <v/>
      </c>
      <c r="Q40" s="2" t="str">
        <f t="shared" si="62"/>
        <v/>
      </c>
      <c r="R40" s="117" t="str">
        <f t="shared" si="63"/>
        <v/>
      </c>
      <c r="S40" s="117" t="str">
        <f>IF(LEFT($F40,1)="*",IF(VLOOKUP($H40,ELENCHI!$BK$27:$BS$126,5,FALSE)=LEN(R40),0,1),"")</f>
        <v/>
      </c>
      <c r="T40" s="117" t="str">
        <f>IF(S40=0,IFERROR(LEFT(R40,VLOOKUP($H40,ELENCHI!$BK$27:$CF$126,5,FALSE)-VLOOKUP($H40,ELENCHI!$BK$27:$CF$126,10,FALSE))&amp;IF(VLOOKUP($H40,ELENCHI!$BK$27:$CF$126,10,FALSE)=0,"",",")&amp;RIGHT(R40,VLOOKUP($H40,ELENCHI!$BK$27:$CF$126,10,FALSE)),""),"!!!")</f>
        <v>!!!</v>
      </c>
      <c r="U40" s="2" t="str">
        <f t="shared" si="64"/>
        <v/>
      </c>
      <c r="V40" s="2" t="str">
        <f>IF(LEFT($F40,1)="*",IF(VLOOKUP($H40,ELENCHI!$BK$27:$BS$126,6,FALSE)=LEN(U40),0,1),"")</f>
        <v/>
      </c>
      <c r="W40" s="2" t="str">
        <f>IF(V40=0,IFERROR(LEFT(U40,VLOOKUP($H40,ELENCHI!$BK$27:$CF$126,6,FALSE)-VLOOKUP($H40,ELENCHI!$BK$27:$CF$126,11,FALSE))&amp;IF(VLOOKUP($H40,ELENCHI!$BK$27:$CF$126,11,FALSE)=0,"",",")&amp;RIGHT(U40,VLOOKUP($H40,ELENCHI!$BK$27:$CF$126,11,FALSE)),""),"!!!")</f>
        <v>!!!</v>
      </c>
      <c r="X40" s="117" t="str">
        <f t="shared" si="65"/>
        <v/>
      </c>
      <c r="Y40" s="117" t="str">
        <f>IF(LEFT($F40,1)="*",IF(VLOOKUP($H40,ELENCHI!$BK$27:$BS$126,7,FALSE)=LEN(X40),0,1),"")</f>
        <v/>
      </c>
      <c r="Z40" s="117" t="str">
        <f>IF(Y40=0,IFERROR(LEFT(X40,VLOOKUP($H40,ELENCHI!$BK$27:$CF$126,7,FALSE)-VLOOKUP($H40,ELENCHI!$BK$27:$CF$126,12,FALSE))&amp;IF(VLOOKUP($H40,ELENCHI!$BK$27:$CF$126,12,FALSE)=0,"",",")&amp;RIGHT(X40,VLOOKUP($H40,ELENCHI!$BK$27:$CF$126,12,FALSE)),""),"!!!")</f>
        <v>!!!</v>
      </c>
      <c r="AA40" s="137" t="str">
        <f t="shared" si="66"/>
        <v/>
      </c>
      <c r="AB40" s="137" t="str">
        <f>IF(LEFT($F40,1)="*",IF(VLOOKUP($H40,ELENCHI!$BK$27:$BS$126,8,FALSE)=LEN(AA40),0,1),"")</f>
        <v/>
      </c>
      <c r="AC40" s="137" t="str">
        <f>IF(AB40=0,IFERROR(LEFT(AA40,VLOOKUP($H40,ELENCHI!$BK$27:$CF$126,8,FALSE)-VLOOKUP($H40,ELENCHI!$BK$27:$CF$126,13,FALSE))&amp;IF(VLOOKUP($H40,ELENCHI!$BK$27:$CF$126,13,FALSE)=0,"",",")&amp;RIGHT(AA40,VLOOKUP($H40,ELENCHI!$BK$27:$CF$126,13,FALSE)),""),"!!!")</f>
        <v>!!!</v>
      </c>
      <c r="AD40" s="117" t="str">
        <f t="shared" si="67"/>
        <v/>
      </c>
      <c r="AE40" s="117" t="str">
        <f>IF(LEFT($F40,1)="*",IF(VLOOKUP($H40,ELENCHI!$BK$27:$BS$126,9,FALSE)=LEN(AD40),0,1),"")</f>
        <v/>
      </c>
      <c r="AF40" s="117" t="str">
        <f>IF(AE40=0,IFERROR(LEFT(AD40,VLOOKUP($H40,ELENCHI!$BK$27:$CF$126,9,FALSE)-VLOOKUP($H40,ELENCHI!$BK$27:$CF$126,14,FALSE))&amp;IF(VLOOKUP($H40,ELENCHI!$BK$27:$CF$126,14,FALSE)=0,"",",")&amp;RIGHT(AD40,VLOOKUP($H40,ELENCHI!$BK$27:$CF$126,14,FALSE)),""),"!!!")</f>
        <v>!!!</v>
      </c>
      <c r="AG40" s="153">
        <f t="shared" si="68"/>
        <v>0</v>
      </c>
      <c r="AH40" s="2" t="str">
        <f>AM39&amp;IF(H40&lt;&gt;0,VLOOKUP($H40,ELENCHI!$BK$27:$CF$126,16,FALSE)&amp;T40&amp;VLOOKUP($H40,ELENCHI!$BK$27:$CF$126,17,FALSE)&amp;W40&amp;VLOOKUP($H40,ELENCHI!$BK$27:$CF$126,18,FALSE)&amp;Z40&amp;VLOOKUP($H40,ELENCHI!$BK$27:$CF$126,19,FALSE)&amp;AC40&amp;VLOOKUP($H40,ELENCHI!$BK$27:$CF$126,20,FALSE)&amp;AF40&amp;CHAR(10),I40&amp;IF(IFERROR(FIND(CHAR(10),LEFT(B40,LUNGH),1),0)&gt;0,CHAR(10),""))</f>
        <v/>
      </c>
      <c r="AI40" s="3" t="str">
        <f t="shared" si="69"/>
        <v xml:space="preserve"> </v>
      </c>
      <c r="AJ40" s="3">
        <f t="shared" si="70"/>
        <v>999</v>
      </c>
      <c r="AK40" s="3">
        <f t="shared" si="71"/>
        <v>999</v>
      </c>
      <c r="AL40" s="143" t="str">
        <f t="shared" si="57"/>
        <v xml:space="preserve">                                    </v>
      </c>
      <c r="AM40" s="20" t="str">
        <f t="shared" si="58"/>
        <v/>
      </c>
      <c r="AN40" s="372" t="s">
        <v>2544</v>
      </c>
      <c r="AO40" s="316" t="str">
        <f t="shared" si="72"/>
        <v xml:space="preserve">                                    </v>
      </c>
      <c r="AP40" s="316" t="str">
        <f t="shared" si="73"/>
        <v xml:space="preserve">07                                           
</v>
      </c>
    </row>
    <row r="41" spans="1:42" ht="14.45" x14ac:dyDescent="0.35">
      <c r="A41" s="2">
        <v>8</v>
      </c>
      <c r="B41" s="14" t="str">
        <f t="shared" si="48"/>
        <v/>
      </c>
      <c r="C41" s="340" t="str">
        <f t="shared" si="59"/>
        <v xml:space="preserve"> </v>
      </c>
      <c r="D41" s="3">
        <f t="shared" si="60"/>
        <v>999</v>
      </c>
      <c r="E41" s="3">
        <f t="shared" si="78"/>
        <v>999</v>
      </c>
      <c r="F41" s="19" t="str">
        <f t="shared" si="50"/>
        <v xml:space="preserve">                                    </v>
      </c>
      <c r="G41" s="20" t="str">
        <f t="shared" si="51"/>
        <v/>
      </c>
      <c r="H41" s="3">
        <f t="shared" si="52"/>
        <v>0</v>
      </c>
      <c r="I41" s="54" t="str">
        <f t="shared" si="53"/>
        <v/>
      </c>
      <c r="J41" s="3">
        <f t="shared" si="54"/>
        <v>36</v>
      </c>
      <c r="K41" s="3" t="str">
        <f t="shared" si="55"/>
        <v>0</v>
      </c>
      <c r="L41" s="2" t="str">
        <f t="shared" ref="L41:P41" si="80">IF(LEFT($F41,1)="*",IFERROR(FIND("=",$F41,K41+1),$D41),"")</f>
        <v/>
      </c>
      <c r="M41" s="2" t="str">
        <f t="shared" si="80"/>
        <v/>
      </c>
      <c r="N41" s="2" t="str">
        <f t="shared" si="80"/>
        <v/>
      </c>
      <c r="O41" s="2" t="str">
        <f t="shared" si="80"/>
        <v/>
      </c>
      <c r="P41" s="2" t="str">
        <f t="shared" si="80"/>
        <v/>
      </c>
      <c r="Q41" s="2" t="str">
        <f t="shared" si="62"/>
        <v/>
      </c>
      <c r="R41" s="117" t="str">
        <f t="shared" si="63"/>
        <v/>
      </c>
      <c r="S41" s="117" t="str">
        <f>IF(LEFT($F41,1)="*",IF(VLOOKUP($H41,ELENCHI!$BK$27:$BS$126,5,FALSE)=LEN(R41),0,1),"")</f>
        <v/>
      </c>
      <c r="T41" s="117" t="str">
        <f>IF(S41=0,IFERROR(LEFT(R41,VLOOKUP($H41,ELENCHI!$BK$27:$CF$126,5,FALSE)-VLOOKUP($H41,ELENCHI!$BK$27:$CF$126,10,FALSE))&amp;IF(VLOOKUP($H41,ELENCHI!$BK$27:$CF$126,10,FALSE)=0,"",",")&amp;RIGHT(R41,VLOOKUP($H41,ELENCHI!$BK$27:$CF$126,10,FALSE)),""),"!!!")</f>
        <v>!!!</v>
      </c>
      <c r="U41" s="2" t="str">
        <f t="shared" si="64"/>
        <v/>
      </c>
      <c r="V41" s="2" t="str">
        <f>IF(LEFT($F41,1)="*",IF(VLOOKUP($H41,ELENCHI!$BK$27:$BS$126,6,FALSE)=LEN(U41),0,1),"")</f>
        <v/>
      </c>
      <c r="W41" s="2" t="str">
        <f>IF(V41=0,IFERROR(LEFT(U41,VLOOKUP($H41,ELENCHI!$BK$27:$CF$126,6,FALSE)-VLOOKUP($H41,ELENCHI!$BK$27:$CF$126,11,FALSE))&amp;IF(VLOOKUP($H41,ELENCHI!$BK$27:$CF$126,11,FALSE)=0,"",",")&amp;RIGHT(U41,VLOOKUP($H41,ELENCHI!$BK$27:$CF$126,11,FALSE)),""),"!!!")</f>
        <v>!!!</v>
      </c>
      <c r="X41" s="117" t="str">
        <f t="shared" si="65"/>
        <v/>
      </c>
      <c r="Y41" s="117" t="str">
        <f>IF(LEFT($F41,1)="*",IF(VLOOKUP($H41,ELENCHI!$BK$27:$BS$126,7,FALSE)=LEN(X41),0,1),"")</f>
        <v/>
      </c>
      <c r="Z41" s="117" t="str">
        <f>IF(Y41=0,IFERROR(LEFT(X41,VLOOKUP($H41,ELENCHI!$BK$27:$CF$126,7,FALSE)-VLOOKUP($H41,ELENCHI!$BK$27:$CF$126,12,FALSE))&amp;IF(VLOOKUP($H41,ELENCHI!$BK$27:$CF$126,12,FALSE)=0,"",",")&amp;RIGHT(X41,VLOOKUP($H41,ELENCHI!$BK$27:$CF$126,12,FALSE)),""),"!!!")</f>
        <v>!!!</v>
      </c>
      <c r="AA41" s="137" t="str">
        <f t="shared" si="66"/>
        <v/>
      </c>
      <c r="AB41" s="137" t="str">
        <f>IF(LEFT($F41,1)="*",IF(VLOOKUP($H41,ELENCHI!$BK$27:$BS$126,8,FALSE)=LEN(AA41),0,1),"")</f>
        <v/>
      </c>
      <c r="AC41" s="137" t="str">
        <f>IF(AB41=0,IFERROR(LEFT(AA41,VLOOKUP($H41,ELENCHI!$BK$27:$CF$126,8,FALSE)-VLOOKUP($H41,ELENCHI!$BK$27:$CF$126,13,FALSE))&amp;IF(VLOOKUP($H41,ELENCHI!$BK$27:$CF$126,13,FALSE)=0,"",",")&amp;RIGHT(AA41,VLOOKUP($H41,ELENCHI!$BK$27:$CF$126,13,FALSE)),""),"!!!")</f>
        <v>!!!</v>
      </c>
      <c r="AD41" s="117" t="str">
        <f t="shared" si="67"/>
        <v/>
      </c>
      <c r="AE41" s="117" t="str">
        <f>IF(LEFT($F41,1)="*",IF(VLOOKUP($H41,ELENCHI!$BK$27:$BS$126,9,FALSE)=LEN(AD41),0,1),"")</f>
        <v/>
      </c>
      <c r="AF41" s="117" t="str">
        <f>IF(AE41=0,IFERROR(LEFT(AD41,VLOOKUP($H41,ELENCHI!$BK$27:$CF$126,9,FALSE)-VLOOKUP($H41,ELENCHI!$BK$27:$CF$126,14,FALSE))&amp;IF(VLOOKUP($H41,ELENCHI!$BK$27:$CF$126,14,FALSE)=0,"",",")&amp;RIGHT(AD41,VLOOKUP($H41,ELENCHI!$BK$27:$CF$126,14,FALSE)),""),"!!!")</f>
        <v>!!!</v>
      </c>
      <c r="AG41" s="153">
        <f t="shared" si="68"/>
        <v>0</v>
      </c>
      <c r="AH41" s="2" t="str">
        <f>AM40&amp;IF(H41&lt;&gt;0,VLOOKUP($H41,ELENCHI!$BK$27:$CF$126,16,FALSE)&amp;T41&amp;VLOOKUP($H41,ELENCHI!$BK$27:$CF$126,17,FALSE)&amp;W41&amp;VLOOKUP($H41,ELENCHI!$BK$27:$CF$126,18,FALSE)&amp;Z41&amp;VLOOKUP($H41,ELENCHI!$BK$27:$CF$126,19,FALSE)&amp;AC41&amp;VLOOKUP($H41,ELENCHI!$BK$27:$CF$126,20,FALSE)&amp;AF41&amp;CHAR(10),I41&amp;IF(IFERROR(FIND(CHAR(10),LEFT(B41,LUNGH),1),0)&gt;0,CHAR(10),""))</f>
        <v/>
      </c>
      <c r="AI41" s="3" t="str">
        <f t="shared" si="69"/>
        <v xml:space="preserve"> </v>
      </c>
      <c r="AJ41" s="3">
        <f t="shared" si="70"/>
        <v>999</v>
      </c>
      <c r="AK41" s="3">
        <f t="shared" si="71"/>
        <v>999</v>
      </c>
      <c r="AL41" s="143" t="str">
        <f t="shared" si="57"/>
        <v xml:space="preserve">                                    </v>
      </c>
      <c r="AM41" s="20" t="str">
        <f t="shared" si="58"/>
        <v/>
      </c>
      <c r="AN41" s="372" t="s">
        <v>2545</v>
      </c>
      <c r="AO41" s="316" t="str">
        <f t="shared" si="72"/>
        <v xml:space="preserve">                                    </v>
      </c>
      <c r="AP41" s="316" t="str">
        <f t="shared" si="73"/>
        <v xml:space="preserve">08                                           
</v>
      </c>
    </row>
    <row r="42" spans="1:42" ht="14.45" x14ac:dyDescent="0.35">
      <c r="A42" s="2">
        <v>9</v>
      </c>
      <c r="B42" s="14" t="str">
        <f t="shared" si="48"/>
        <v/>
      </c>
      <c r="C42" s="340" t="str">
        <f t="shared" si="59"/>
        <v xml:space="preserve"> </v>
      </c>
      <c r="D42" s="3">
        <f t="shared" si="60"/>
        <v>999</v>
      </c>
      <c r="E42" s="3">
        <f t="shared" si="78"/>
        <v>999</v>
      </c>
      <c r="F42" s="19" t="str">
        <f t="shared" si="50"/>
        <v xml:space="preserve">                                    </v>
      </c>
      <c r="G42" s="20" t="str">
        <f t="shared" si="51"/>
        <v/>
      </c>
      <c r="H42" s="3">
        <f t="shared" si="52"/>
        <v>0</v>
      </c>
      <c r="I42" s="54" t="str">
        <f t="shared" si="53"/>
        <v/>
      </c>
      <c r="J42" s="3">
        <f t="shared" si="54"/>
        <v>36</v>
      </c>
      <c r="K42" s="3" t="str">
        <f t="shared" si="55"/>
        <v>0</v>
      </c>
      <c r="L42" s="2" t="str">
        <f t="shared" ref="L42:P42" si="81">IF(LEFT($F42,1)="*",IFERROR(FIND("=",$F42,K42+1),$D42),"")</f>
        <v/>
      </c>
      <c r="M42" s="2" t="str">
        <f t="shared" si="81"/>
        <v/>
      </c>
      <c r="N42" s="2" t="str">
        <f t="shared" si="81"/>
        <v/>
      </c>
      <c r="O42" s="2" t="str">
        <f t="shared" si="81"/>
        <v/>
      </c>
      <c r="P42" s="2" t="str">
        <f t="shared" si="81"/>
        <v/>
      </c>
      <c r="Q42" s="2" t="str">
        <f t="shared" si="62"/>
        <v/>
      </c>
      <c r="R42" s="117" t="str">
        <f t="shared" si="63"/>
        <v/>
      </c>
      <c r="S42" s="117" t="str">
        <f>IF(LEFT($F42,1)="*",IF(VLOOKUP($H42,ELENCHI!$BK$27:$BS$126,5,FALSE)=LEN(R42),0,1),"")</f>
        <v/>
      </c>
      <c r="T42" s="117" t="str">
        <f>IF(S42=0,IFERROR(LEFT(R42,VLOOKUP($H42,ELENCHI!$BK$27:$CF$126,5,FALSE)-VLOOKUP($H42,ELENCHI!$BK$27:$CF$126,10,FALSE))&amp;IF(VLOOKUP($H42,ELENCHI!$BK$27:$CF$126,10,FALSE)=0,"",",")&amp;RIGHT(R42,VLOOKUP($H42,ELENCHI!$BK$27:$CF$126,10,FALSE)),""),"!!!")</f>
        <v>!!!</v>
      </c>
      <c r="U42" s="2" t="str">
        <f t="shared" si="64"/>
        <v/>
      </c>
      <c r="V42" s="2" t="str">
        <f>IF(LEFT($F42,1)="*",IF(VLOOKUP($H42,ELENCHI!$BK$27:$BS$126,6,FALSE)=LEN(U42),0,1),"")</f>
        <v/>
      </c>
      <c r="W42" s="2" t="str">
        <f>IF(V42=0,IFERROR(LEFT(U42,VLOOKUP($H42,ELENCHI!$BK$27:$CF$126,6,FALSE)-VLOOKUP($H42,ELENCHI!$BK$27:$CF$126,11,FALSE))&amp;IF(VLOOKUP($H42,ELENCHI!$BK$27:$CF$126,11,FALSE)=0,"",",")&amp;RIGHT(U42,VLOOKUP($H42,ELENCHI!$BK$27:$CF$126,11,FALSE)),""),"!!!")</f>
        <v>!!!</v>
      </c>
      <c r="X42" s="117" t="str">
        <f t="shared" si="65"/>
        <v/>
      </c>
      <c r="Y42" s="117" t="str">
        <f>IF(LEFT($F42,1)="*",IF(VLOOKUP($H42,ELENCHI!$BK$27:$BS$126,7,FALSE)=LEN(X42),0,1),"")</f>
        <v/>
      </c>
      <c r="Z42" s="117" t="str">
        <f>IF(Y42=0,IFERROR(LEFT(X42,VLOOKUP($H42,ELENCHI!$BK$27:$CF$126,7,FALSE)-VLOOKUP($H42,ELENCHI!$BK$27:$CF$126,12,FALSE))&amp;IF(VLOOKUP($H42,ELENCHI!$BK$27:$CF$126,12,FALSE)=0,"",",")&amp;RIGHT(X42,VLOOKUP($H42,ELENCHI!$BK$27:$CF$126,12,FALSE)),""),"!!!")</f>
        <v>!!!</v>
      </c>
      <c r="AA42" s="137" t="str">
        <f t="shared" si="66"/>
        <v/>
      </c>
      <c r="AB42" s="137" t="str">
        <f>IF(LEFT($F42,1)="*",IF(VLOOKUP($H42,ELENCHI!$BK$27:$BS$126,8,FALSE)=LEN(AA42),0,1),"")</f>
        <v/>
      </c>
      <c r="AC42" s="137" t="str">
        <f>IF(AB42=0,IFERROR(LEFT(AA42,VLOOKUP($H42,ELENCHI!$BK$27:$CF$126,8,FALSE)-VLOOKUP($H42,ELENCHI!$BK$27:$CF$126,13,FALSE))&amp;IF(VLOOKUP($H42,ELENCHI!$BK$27:$CF$126,13,FALSE)=0,"",",")&amp;RIGHT(AA42,VLOOKUP($H42,ELENCHI!$BK$27:$CF$126,13,FALSE)),""),"!!!")</f>
        <v>!!!</v>
      </c>
      <c r="AD42" s="117" t="str">
        <f t="shared" si="67"/>
        <v/>
      </c>
      <c r="AE42" s="117" t="str">
        <f>IF(LEFT($F42,1)="*",IF(VLOOKUP($H42,ELENCHI!$BK$27:$BS$126,9,FALSE)=LEN(AD42),0,1),"")</f>
        <v/>
      </c>
      <c r="AF42" s="117" t="str">
        <f>IF(AE42=0,IFERROR(LEFT(AD42,VLOOKUP($H42,ELENCHI!$BK$27:$CF$126,9,FALSE)-VLOOKUP($H42,ELENCHI!$BK$27:$CF$126,14,FALSE))&amp;IF(VLOOKUP($H42,ELENCHI!$BK$27:$CF$126,14,FALSE)=0,"",",")&amp;RIGHT(AD42,VLOOKUP($H42,ELENCHI!$BK$27:$CF$126,14,FALSE)),""),"!!!")</f>
        <v>!!!</v>
      </c>
      <c r="AG42" s="153">
        <f t="shared" si="68"/>
        <v>0</v>
      </c>
      <c r="AH42" s="2" t="str">
        <f>AM41&amp;IF(H42&lt;&gt;0,VLOOKUP($H42,ELENCHI!$BK$27:$CF$126,16,FALSE)&amp;T42&amp;VLOOKUP($H42,ELENCHI!$BK$27:$CF$126,17,FALSE)&amp;W42&amp;VLOOKUP($H42,ELENCHI!$BK$27:$CF$126,18,FALSE)&amp;Z42&amp;VLOOKUP($H42,ELENCHI!$BK$27:$CF$126,19,FALSE)&amp;AC42&amp;VLOOKUP($H42,ELENCHI!$BK$27:$CF$126,20,FALSE)&amp;AF42&amp;CHAR(10),I42&amp;IF(IFERROR(FIND(CHAR(10),LEFT(B42,LUNGH),1),0)&gt;0,CHAR(10),""))</f>
        <v/>
      </c>
      <c r="AI42" s="3" t="str">
        <f t="shared" si="69"/>
        <v xml:space="preserve"> </v>
      </c>
      <c r="AJ42" s="3">
        <f t="shared" si="70"/>
        <v>999</v>
      </c>
      <c r="AK42" s="3">
        <f t="shared" si="71"/>
        <v>999</v>
      </c>
      <c r="AL42" s="143" t="str">
        <f t="shared" si="57"/>
        <v xml:space="preserve">                                    </v>
      </c>
      <c r="AM42" s="20" t="str">
        <f t="shared" si="58"/>
        <v/>
      </c>
      <c r="AN42" s="372" t="s">
        <v>2546</v>
      </c>
      <c r="AO42" s="316" t="str">
        <f t="shared" si="72"/>
        <v xml:space="preserve">                                    </v>
      </c>
      <c r="AP42" s="316" t="str">
        <f t="shared" si="73"/>
        <v xml:space="preserve">09                                           
</v>
      </c>
    </row>
    <row r="43" spans="1:42" ht="14.45" x14ac:dyDescent="0.35">
      <c r="A43" s="2">
        <v>10</v>
      </c>
      <c r="B43" s="14" t="str">
        <f t="shared" si="48"/>
        <v/>
      </c>
      <c r="C43" s="340" t="str">
        <f t="shared" si="59"/>
        <v xml:space="preserve"> </v>
      </c>
      <c r="D43" s="3">
        <f t="shared" si="60"/>
        <v>999</v>
      </c>
      <c r="E43" s="3">
        <f t="shared" si="78"/>
        <v>999</v>
      </c>
      <c r="F43" s="19" t="str">
        <f t="shared" si="50"/>
        <v xml:space="preserve">                                    </v>
      </c>
      <c r="G43" s="20" t="str">
        <f t="shared" si="51"/>
        <v/>
      </c>
      <c r="H43" s="3">
        <f t="shared" si="52"/>
        <v>0</v>
      </c>
      <c r="I43" s="54" t="str">
        <f t="shared" si="53"/>
        <v/>
      </c>
      <c r="J43" s="3">
        <f t="shared" si="54"/>
        <v>36</v>
      </c>
      <c r="K43" s="3" t="str">
        <f t="shared" si="55"/>
        <v>0</v>
      </c>
      <c r="L43" s="2" t="str">
        <f t="shared" ref="L43:P43" si="82">IF(LEFT($F43,1)="*",IFERROR(FIND("=",$F43,K43+1),$D43),"")</f>
        <v/>
      </c>
      <c r="M43" s="2" t="str">
        <f t="shared" si="82"/>
        <v/>
      </c>
      <c r="N43" s="2" t="str">
        <f t="shared" si="82"/>
        <v/>
      </c>
      <c r="O43" s="2" t="str">
        <f t="shared" si="82"/>
        <v/>
      </c>
      <c r="P43" s="2" t="str">
        <f t="shared" si="82"/>
        <v/>
      </c>
      <c r="Q43" s="2" t="str">
        <f t="shared" si="62"/>
        <v/>
      </c>
      <c r="R43" s="117" t="str">
        <f t="shared" si="63"/>
        <v/>
      </c>
      <c r="S43" s="117" t="str">
        <f>IF(LEFT($F43,1)="*",IF(VLOOKUP($H43,ELENCHI!$BK$27:$BS$126,5,FALSE)=LEN(R43),0,1),"")</f>
        <v/>
      </c>
      <c r="T43" s="117" t="str">
        <f>IF(S43=0,IFERROR(LEFT(R43,VLOOKUP($H43,ELENCHI!$BK$27:$CF$126,5,FALSE)-VLOOKUP($H43,ELENCHI!$BK$27:$CF$126,10,FALSE))&amp;IF(VLOOKUP($H43,ELENCHI!$BK$27:$CF$126,10,FALSE)=0,"",",")&amp;RIGHT(R43,VLOOKUP($H43,ELENCHI!$BK$27:$CF$126,10,FALSE)),""),"!!!")</f>
        <v>!!!</v>
      </c>
      <c r="U43" s="2" t="str">
        <f t="shared" si="64"/>
        <v/>
      </c>
      <c r="V43" s="2" t="str">
        <f>IF(LEFT($F43,1)="*",IF(VLOOKUP($H43,ELENCHI!$BK$27:$BS$126,6,FALSE)=LEN(U43),0,1),"")</f>
        <v/>
      </c>
      <c r="W43" s="2" t="str">
        <f>IF(V43=0,IFERROR(LEFT(U43,VLOOKUP($H43,ELENCHI!$BK$27:$CF$126,6,FALSE)-VLOOKUP($H43,ELENCHI!$BK$27:$CF$126,11,FALSE))&amp;IF(VLOOKUP($H43,ELENCHI!$BK$27:$CF$126,11,FALSE)=0,"",",")&amp;RIGHT(U43,VLOOKUP($H43,ELENCHI!$BK$27:$CF$126,11,FALSE)),""),"!!!")</f>
        <v>!!!</v>
      </c>
      <c r="X43" s="117" t="str">
        <f t="shared" si="65"/>
        <v/>
      </c>
      <c r="Y43" s="117" t="str">
        <f>IF(LEFT($F43,1)="*",IF(VLOOKUP($H43,ELENCHI!$BK$27:$BS$126,7,FALSE)=LEN(X43),0,1),"")</f>
        <v/>
      </c>
      <c r="Z43" s="117" t="str">
        <f>IF(Y43=0,IFERROR(LEFT(X43,VLOOKUP($H43,ELENCHI!$BK$27:$CF$126,7,FALSE)-VLOOKUP($H43,ELENCHI!$BK$27:$CF$126,12,FALSE))&amp;IF(VLOOKUP($H43,ELENCHI!$BK$27:$CF$126,12,FALSE)=0,"",",")&amp;RIGHT(X43,VLOOKUP($H43,ELENCHI!$BK$27:$CF$126,12,FALSE)),""),"!!!")</f>
        <v>!!!</v>
      </c>
      <c r="AA43" s="137" t="str">
        <f t="shared" si="66"/>
        <v/>
      </c>
      <c r="AB43" s="137" t="str">
        <f>IF(LEFT($F43,1)="*",IF(VLOOKUP($H43,ELENCHI!$BK$27:$BS$126,8,FALSE)=LEN(AA43),0,1),"")</f>
        <v/>
      </c>
      <c r="AC43" s="137" t="str">
        <f>IF(AB43=0,IFERROR(LEFT(AA43,VLOOKUP($H43,ELENCHI!$BK$27:$CF$126,8,FALSE)-VLOOKUP($H43,ELENCHI!$BK$27:$CF$126,13,FALSE))&amp;IF(VLOOKUP($H43,ELENCHI!$BK$27:$CF$126,13,FALSE)=0,"",",")&amp;RIGHT(AA43,VLOOKUP($H43,ELENCHI!$BK$27:$CF$126,13,FALSE)),""),"!!!")</f>
        <v>!!!</v>
      </c>
      <c r="AD43" s="117" t="str">
        <f t="shared" si="67"/>
        <v/>
      </c>
      <c r="AE43" s="117" t="str">
        <f>IF(LEFT($F43,1)="*",IF(VLOOKUP($H43,ELENCHI!$BK$27:$BS$126,9,FALSE)=LEN(AD43),0,1),"")</f>
        <v/>
      </c>
      <c r="AF43" s="117" t="str">
        <f>IF(AE43=0,IFERROR(LEFT(AD43,VLOOKUP($H43,ELENCHI!$BK$27:$CF$126,9,FALSE)-VLOOKUP($H43,ELENCHI!$BK$27:$CF$126,14,FALSE))&amp;IF(VLOOKUP($H43,ELENCHI!$BK$27:$CF$126,14,FALSE)=0,"",",")&amp;RIGHT(AD43,VLOOKUP($H43,ELENCHI!$BK$27:$CF$126,14,FALSE)),""),"!!!")</f>
        <v>!!!</v>
      </c>
      <c r="AG43" s="153">
        <f t="shared" si="68"/>
        <v>0</v>
      </c>
      <c r="AH43" s="2" t="str">
        <f>AM42&amp;IF(H43&lt;&gt;0,VLOOKUP($H43,ELENCHI!$BK$27:$CF$126,16,FALSE)&amp;T43&amp;VLOOKUP($H43,ELENCHI!$BK$27:$CF$126,17,FALSE)&amp;W43&amp;VLOOKUP($H43,ELENCHI!$BK$27:$CF$126,18,FALSE)&amp;Z43&amp;VLOOKUP($H43,ELENCHI!$BK$27:$CF$126,19,FALSE)&amp;AC43&amp;VLOOKUP($H43,ELENCHI!$BK$27:$CF$126,20,FALSE)&amp;AF43&amp;CHAR(10),I43&amp;IF(IFERROR(FIND(CHAR(10),LEFT(B43,LUNGH),1),0)&gt;0,CHAR(10),""))</f>
        <v/>
      </c>
      <c r="AI43" s="3" t="str">
        <f t="shared" si="69"/>
        <v xml:space="preserve"> </v>
      </c>
      <c r="AJ43" s="3">
        <f t="shared" si="70"/>
        <v>999</v>
      </c>
      <c r="AK43" s="3">
        <f t="shared" si="71"/>
        <v>999</v>
      </c>
      <c r="AL43" s="143" t="str">
        <f t="shared" si="57"/>
        <v xml:space="preserve">                                    </v>
      </c>
      <c r="AM43" s="20" t="str">
        <f t="shared" si="58"/>
        <v/>
      </c>
      <c r="AN43" s="372" t="s">
        <v>2547</v>
      </c>
      <c r="AO43" s="316" t="str">
        <f t="shared" si="72"/>
        <v xml:space="preserve">                                    </v>
      </c>
      <c r="AP43" s="316" t="str">
        <f t="shared" si="73"/>
        <v xml:space="preserve">10                                           
</v>
      </c>
    </row>
    <row r="44" spans="1:42" ht="14.45" x14ac:dyDescent="0.35">
      <c r="A44" s="2">
        <v>11</v>
      </c>
      <c r="B44" s="14" t="str">
        <f t="shared" si="48"/>
        <v/>
      </c>
      <c r="C44" s="340" t="str">
        <f t="shared" si="59"/>
        <v xml:space="preserve"> </v>
      </c>
      <c r="D44" s="3">
        <f t="shared" si="60"/>
        <v>999</v>
      </c>
      <c r="E44" s="3">
        <f t="shared" si="78"/>
        <v>999</v>
      </c>
      <c r="F44" s="19" t="str">
        <f t="shared" si="50"/>
        <v xml:space="preserve">                                    </v>
      </c>
      <c r="G44" s="20" t="str">
        <f t="shared" si="51"/>
        <v/>
      </c>
      <c r="H44" s="3">
        <f t="shared" si="52"/>
        <v>0</v>
      </c>
      <c r="I44" s="54" t="str">
        <f t="shared" si="53"/>
        <v/>
      </c>
      <c r="J44" s="3">
        <f t="shared" si="54"/>
        <v>36</v>
      </c>
      <c r="K44" s="3" t="str">
        <f t="shared" si="55"/>
        <v>0</v>
      </c>
      <c r="L44" s="2" t="str">
        <f t="shared" ref="L44:P44" si="83">IF(LEFT($F44,1)="*",IFERROR(FIND("=",$F44,K44+1),$D44),"")</f>
        <v/>
      </c>
      <c r="M44" s="2" t="str">
        <f t="shared" si="83"/>
        <v/>
      </c>
      <c r="N44" s="2" t="str">
        <f t="shared" si="83"/>
        <v/>
      </c>
      <c r="O44" s="2" t="str">
        <f t="shared" si="83"/>
        <v/>
      </c>
      <c r="P44" s="2" t="str">
        <f t="shared" si="83"/>
        <v/>
      </c>
      <c r="Q44" s="2" t="str">
        <f t="shared" si="62"/>
        <v/>
      </c>
      <c r="R44" s="117" t="str">
        <f t="shared" si="63"/>
        <v/>
      </c>
      <c r="S44" s="117" t="str">
        <f>IF(LEFT($F44,1)="*",IF(VLOOKUP($H44,ELENCHI!$BK$27:$BS$126,5,FALSE)=LEN(R44),0,1),"")</f>
        <v/>
      </c>
      <c r="T44" s="117" t="str">
        <f>IF(S44=0,IFERROR(LEFT(R44,VLOOKUP($H44,ELENCHI!$BK$27:$CF$126,5,FALSE)-VLOOKUP($H44,ELENCHI!$BK$27:$CF$126,10,FALSE))&amp;IF(VLOOKUP($H44,ELENCHI!$BK$27:$CF$126,10,FALSE)=0,"",",")&amp;RIGHT(R44,VLOOKUP($H44,ELENCHI!$BK$27:$CF$126,10,FALSE)),""),"!!!")</f>
        <v>!!!</v>
      </c>
      <c r="U44" s="2" t="str">
        <f t="shared" si="64"/>
        <v/>
      </c>
      <c r="V44" s="2" t="str">
        <f>IF(LEFT($F44,1)="*",IF(VLOOKUP($H44,ELENCHI!$BK$27:$BS$126,6,FALSE)=LEN(U44),0,1),"")</f>
        <v/>
      </c>
      <c r="W44" s="2" t="str">
        <f>IF(V44=0,IFERROR(LEFT(U44,VLOOKUP($H44,ELENCHI!$BK$27:$CF$126,6,FALSE)-VLOOKUP($H44,ELENCHI!$BK$27:$CF$126,11,FALSE))&amp;IF(VLOOKUP($H44,ELENCHI!$BK$27:$CF$126,11,FALSE)=0,"",",")&amp;RIGHT(U44,VLOOKUP($H44,ELENCHI!$BK$27:$CF$126,11,FALSE)),""),"!!!")</f>
        <v>!!!</v>
      </c>
      <c r="X44" s="117" t="str">
        <f t="shared" si="65"/>
        <v/>
      </c>
      <c r="Y44" s="117" t="str">
        <f>IF(LEFT($F44,1)="*",IF(VLOOKUP($H44,ELENCHI!$BK$27:$BS$126,7,FALSE)=LEN(X44),0,1),"")</f>
        <v/>
      </c>
      <c r="Z44" s="117" t="str">
        <f>IF(Y44=0,IFERROR(LEFT(X44,VLOOKUP($H44,ELENCHI!$BK$27:$CF$126,7,FALSE)-VLOOKUP($H44,ELENCHI!$BK$27:$CF$126,12,FALSE))&amp;IF(VLOOKUP($H44,ELENCHI!$BK$27:$CF$126,12,FALSE)=0,"",",")&amp;RIGHT(X44,VLOOKUP($H44,ELENCHI!$BK$27:$CF$126,12,FALSE)),""),"!!!")</f>
        <v>!!!</v>
      </c>
      <c r="AA44" s="137" t="str">
        <f t="shared" si="66"/>
        <v/>
      </c>
      <c r="AB44" s="137" t="str">
        <f>IF(LEFT($F44,1)="*",IF(VLOOKUP($H44,ELENCHI!$BK$27:$BS$126,8,FALSE)=LEN(AA44),0,1),"")</f>
        <v/>
      </c>
      <c r="AC44" s="137" t="str">
        <f>IF(AB44=0,IFERROR(LEFT(AA44,VLOOKUP($H44,ELENCHI!$BK$27:$CF$126,8,FALSE)-VLOOKUP($H44,ELENCHI!$BK$27:$CF$126,13,FALSE))&amp;IF(VLOOKUP($H44,ELENCHI!$BK$27:$CF$126,13,FALSE)=0,"",",")&amp;RIGHT(AA44,VLOOKUP($H44,ELENCHI!$BK$27:$CF$126,13,FALSE)),""),"!!!")</f>
        <v>!!!</v>
      </c>
      <c r="AD44" s="117" t="str">
        <f t="shared" si="67"/>
        <v/>
      </c>
      <c r="AE44" s="117" t="str">
        <f>IF(LEFT($F44,1)="*",IF(VLOOKUP($H44,ELENCHI!$BK$27:$BS$126,9,FALSE)=LEN(AD44),0,1),"")</f>
        <v/>
      </c>
      <c r="AF44" s="117" t="str">
        <f>IF(AE44=0,IFERROR(LEFT(AD44,VLOOKUP($H44,ELENCHI!$BK$27:$CF$126,9,FALSE)-VLOOKUP($H44,ELENCHI!$BK$27:$CF$126,14,FALSE))&amp;IF(VLOOKUP($H44,ELENCHI!$BK$27:$CF$126,14,FALSE)=0,"",",")&amp;RIGHT(AD44,VLOOKUP($H44,ELENCHI!$BK$27:$CF$126,14,FALSE)),""),"!!!")</f>
        <v>!!!</v>
      </c>
      <c r="AG44" s="153">
        <f t="shared" si="68"/>
        <v>0</v>
      </c>
      <c r="AH44" s="2" t="str">
        <f>AM43&amp;IF(H44&lt;&gt;0,VLOOKUP($H44,ELENCHI!$BK$27:$CF$126,16,FALSE)&amp;T44&amp;VLOOKUP($H44,ELENCHI!$BK$27:$CF$126,17,FALSE)&amp;W44&amp;VLOOKUP($H44,ELENCHI!$BK$27:$CF$126,18,FALSE)&amp;Z44&amp;VLOOKUP($H44,ELENCHI!$BK$27:$CF$126,19,FALSE)&amp;AC44&amp;VLOOKUP($H44,ELENCHI!$BK$27:$CF$126,20,FALSE)&amp;AF44&amp;CHAR(10),I44&amp;IF(IFERROR(FIND(CHAR(10),LEFT(B44,LUNGH),1),0)&gt;0,CHAR(10),""))</f>
        <v/>
      </c>
      <c r="AI44" s="3" t="str">
        <f t="shared" si="69"/>
        <v xml:space="preserve"> </v>
      </c>
      <c r="AJ44" s="3">
        <f t="shared" si="70"/>
        <v>999</v>
      </c>
      <c r="AK44" s="3">
        <f t="shared" si="71"/>
        <v>999</v>
      </c>
      <c r="AL44" s="143" t="str">
        <f t="shared" si="57"/>
        <v xml:space="preserve">                                    </v>
      </c>
      <c r="AM44" s="20" t="str">
        <f t="shared" si="58"/>
        <v/>
      </c>
      <c r="AN44" s="372" t="s">
        <v>2548</v>
      </c>
      <c r="AO44" s="316" t="str">
        <f t="shared" si="72"/>
        <v xml:space="preserve">                                    </v>
      </c>
      <c r="AP44" s="316" t="str">
        <f t="shared" si="73"/>
        <v xml:space="preserve">11                                           
</v>
      </c>
    </row>
    <row r="45" spans="1:42" ht="14.45" x14ac:dyDescent="0.35">
      <c r="A45" s="2">
        <v>12</v>
      </c>
      <c r="B45" s="14" t="str">
        <f t="shared" si="48"/>
        <v/>
      </c>
      <c r="C45" s="340" t="str">
        <f t="shared" si="59"/>
        <v xml:space="preserve"> </v>
      </c>
      <c r="D45" s="3">
        <f t="shared" si="60"/>
        <v>999</v>
      </c>
      <c r="E45" s="3">
        <f t="shared" si="78"/>
        <v>999</v>
      </c>
      <c r="F45" s="19" t="str">
        <f t="shared" si="50"/>
        <v xml:space="preserve">                                    </v>
      </c>
      <c r="G45" s="20" t="str">
        <f t="shared" si="51"/>
        <v/>
      </c>
      <c r="H45" s="3">
        <f t="shared" si="52"/>
        <v>0</v>
      </c>
      <c r="I45" s="54" t="str">
        <f t="shared" si="53"/>
        <v/>
      </c>
      <c r="J45" s="3">
        <f t="shared" si="54"/>
        <v>36</v>
      </c>
      <c r="K45" s="3" t="str">
        <f t="shared" si="55"/>
        <v>0</v>
      </c>
      <c r="L45" s="2" t="str">
        <f t="shared" ref="L45:P45" si="84">IF(LEFT($F45,1)="*",IFERROR(FIND("=",$F45,K45+1),$D45),"")</f>
        <v/>
      </c>
      <c r="M45" s="2" t="str">
        <f t="shared" si="84"/>
        <v/>
      </c>
      <c r="N45" s="2" t="str">
        <f t="shared" si="84"/>
        <v/>
      </c>
      <c r="O45" s="2" t="str">
        <f t="shared" si="84"/>
        <v/>
      </c>
      <c r="P45" s="2" t="str">
        <f t="shared" si="84"/>
        <v/>
      </c>
      <c r="Q45" s="2" t="str">
        <f t="shared" si="62"/>
        <v/>
      </c>
      <c r="R45" s="117" t="str">
        <f t="shared" si="63"/>
        <v/>
      </c>
      <c r="S45" s="117" t="str">
        <f>IF(LEFT($F45,1)="*",IF(VLOOKUP($H45,ELENCHI!$BK$27:$BS$126,5,FALSE)=LEN(R45),0,1),"")</f>
        <v/>
      </c>
      <c r="T45" s="117" t="str">
        <f>IF(S45=0,IFERROR(LEFT(R45,VLOOKUP($H45,ELENCHI!$BK$27:$CF$126,5,FALSE)-VLOOKUP($H45,ELENCHI!$BK$27:$CF$126,10,FALSE))&amp;IF(VLOOKUP($H45,ELENCHI!$BK$27:$CF$126,10,FALSE)=0,"",",")&amp;RIGHT(R45,VLOOKUP($H45,ELENCHI!$BK$27:$CF$126,10,FALSE)),""),"!!!")</f>
        <v>!!!</v>
      </c>
      <c r="U45" s="2" t="str">
        <f t="shared" si="64"/>
        <v/>
      </c>
      <c r="V45" s="2" t="str">
        <f>IF(LEFT($F45,1)="*",IF(VLOOKUP($H45,ELENCHI!$BK$27:$BS$126,6,FALSE)=LEN(U45),0,1),"")</f>
        <v/>
      </c>
      <c r="W45" s="2" t="str">
        <f>IF(V45=0,IFERROR(LEFT(U45,VLOOKUP($H45,ELENCHI!$BK$27:$CF$126,6,FALSE)-VLOOKUP($H45,ELENCHI!$BK$27:$CF$126,11,FALSE))&amp;IF(VLOOKUP($H45,ELENCHI!$BK$27:$CF$126,11,FALSE)=0,"",",")&amp;RIGHT(U45,VLOOKUP($H45,ELENCHI!$BK$27:$CF$126,11,FALSE)),""),"!!!")</f>
        <v>!!!</v>
      </c>
      <c r="X45" s="117" t="str">
        <f t="shared" si="65"/>
        <v/>
      </c>
      <c r="Y45" s="117" t="str">
        <f>IF(LEFT($F45,1)="*",IF(VLOOKUP($H45,ELENCHI!$BK$27:$BS$126,7,FALSE)=LEN(X45),0,1),"")</f>
        <v/>
      </c>
      <c r="Z45" s="117" t="str">
        <f>IF(Y45=0,IFERROR(LEFT(X45,VLOOKUP($H45,ELENCHI!$BK$27:$CF$126,7,FALSE)-VLOOKUP($H45,ELENCHI!$BK$27:$CF$126,12,FALSE))&amp;IF(VLOOKUP($H45,ELENCHI!$BK$27:$CF$126,12,FALSE)=0,"",",")&amp;RIGHT(X45,VLOOKUP($H45,ELENCHI!$BK$27:$CF$126,12,FALSE)),""),"!!!")</f>
        <v>!!!</v>
      </c>
      <c r="AA45" s="137" t="str">
        <f t="shared" si="66"/>
        <v/>
      </c>
      <c r="AB45" s="137" t="str">
        <f>IF(LEFT($F45,1)="*",IF(VLOOKUP($H45,ELENCHI!$BK$27:$BS$126,8,FALSE)=LEN(AA45),0,1),"")</f>
        <v/>
      </c>
      <c r="AC45" s="137" t="str">
        <f>IF(AB45=0,IFERROR(LEFT(AA45,VLOOKUP($H45,ELENCHI!$BK$27:$CF$126,8,FALSE)-VLOOKUP($H45,ELENCHI!$BK$27:$CF$126,13,FALSE))&amp;IF(VLOOKUP($H45,ELENCHI!$BK$27:$CF$126,13,FALSE)=0,"",",")&amp;RIGHT(AA45,VLOOKUP($H45,ELENCHI!$BK$27:$CF$126,13,FALSE)),""),"!!!")</f>
        <v>!!!</v>
      </c>
      <c r="AD45" s="117" t="str">
        <f t="shared" si="67"/>
        <v/>
      </c>
      <c r="AE45" s="117" t="str">
        <f>IF(LEFT($F45,1)="*",IF(VLOOKUP($H45,ELENCHI!$BK$27:$BS$126,9,FALSE)=LEN(AD45),0,1),"")</f>
        <v/>
      </c>
      <c r="AF45" s="117" t="str">
        <f>IF(AE45=0,IFERROR(LEFT(AD45,VLOOKUP($H45,ELENCHI!$BK$27:$CF$126,9,FALSE)-VLOOKUP($H45,ELENCHI!$BK$27:$CF$126,14,FALSE))&amp;IF(VLOOKUP($H45,ELENCHI!$BK$27:$CF$126,14,FALSE)=0,"",",")&amp;RIGHT(AD45,VLOOKUP($H45,ELENCHI!$BK$27:$CF$126,14,FALSE)),""),"!!!")</f>
        <v>!!!</v>
      </c>
      <c r="AG45" s="153">
        <f t="shared" si="68"/>
        <v>0</v>
      </c>
      <c r="AH45" s="2" t="str">
        <f>AM44&amp;IF(H45&lt;&gt;0,VLOOKUP($H45,ELENCHI!$BK$27:$CF$126,16,FALSE)&amp;T45&amp;VLOOKUP($H45,ELENCHI!$BK$27:$CF$126,17,FALSE)&amp;W45&amp;VLOOKUP($H45,ELENCHI!$BK$27:$CF$126,18,FALSE)&amp;Z45&amp;VLOOKUP($H45,ELENCHI!$BK$27:$CF$126,19,FALSE)&amp;AC45&amp;VLOOKUP($H45,ELENCHI!$BK$27:$CF$126,20,FALSE)&amp;AF45&amp;CHAR(10),I45&amp;IF(IFERROR(FIND(CHAR(10),LEFT(B45,LUNGH),1),0)&gt;0,CHAR(10),""))</f>
        <v/>
      </c>
      <c r="AI45" s="3" t="str">
        <f t="shared" si="69"/>
        <v xml:space="preserve"> </v>
      </c>
      <c r="AJ45" s="3">
        <f t="shared" si="70"/>
        <v>999</v>
      </c>
      <c r="AK45" s="3">
        <f t="shared" si="71"/>
        <v>999</v>
      </c>
      <c r="AL45" s="143" t="str">
        <f t="shared" si="57"/>
        <v xml:space="preserve">                                    </v>
      </c>
      <c r="AM45" s="20" t="str">
        <f t="shared" si="58"/>
        <v/>
      </c>
      <c r="AN45" s="372" t="s">
        <v>2549</v>
      </c>
      <c r="AO45" s="316" t="str">
        <f t="shared" si="72"/>
        <v xml:space="preserve">                                    </v>
      </c>
      <c r="AP45" s="316" t="str">
        <f t="shared" si="73"/>
        <v xml:space="preserve">12                                           
</v>
      </c>
    </row>
    <row r="46" spans="1:42" ht="14.45" x14ac:dyDescent="0.35">
      <c r="A46" s="2">
        <v>13</v>
      </c>
      <c r="B46" s="14" t="str">
        <f t="shared" si="48"/>
        <v/>
      </c>
      <c r="C46" s="340" t="str">
        <f t="shared" si="59"/>
        <v xml:space="preserve"> </v>
      </c>
      <c r="D46" s="3">
        <f t="shared" si="60"/>
        <v>999</v>
      </c>
      <c r="E46" s="3">
        <f t="shared" si="78"/>
        <v>999</v>
      </c>
      <c r="F46" s="19" t="str">
        <f t="shared" si="50"/>
        <v xml:space="preserve">                                    </v>
      </c>
      <c r="G46" s="20" t="str">
        <f t="shared" si="51"/>
        <v/>
      </c>
      <c r="H46" s="3">
        <f t="shared" si="52"/>
        <v>0</v>
      </c>
      <c r="I46" s="54" t="str">
        <f>CLEAN(LEFT(LEFT(CLEAN(B46),MIN(D46,E46)),LUNGH))</f>
        <v/>
      </c>
      <c r="J46" s="3">
        <f>IF(I47&lt;&gt;"","",LEN(F46)-LEN(I46)-LEN($I$22))</f>
        <v>36</v>
      </c>
      <c r="K46" s="3" t="str">
        <f t="shared" si="55"/>
        <v>0</v>
      </c>
      <c r="L46" s="2" t="str">
        <f t="shared" ref="L46:P46" si="85">IF(LEFT($F46,1)="*",IFERROR(FIND("=",$F46,K46+1),$D46),"")</f>
        <v/>
      </c>
      <c r="M46" s="2" t="str">
        <f t="shared" si="85"/>
        <v/>
      </c>
      <c r="N46" s="2" t="str">
        <f t="shared" si="85"/>
        <v/>
      </c>
      <c r="O46" s="2" t="str">
        <f t="shared" si="85"/>
        <v/>
      </c>
      <c r="P46" s="2" t="str">
        <f t="shared" si="85"/>
        <v/>
      </c>
      <c r="Q46" s="2" t="str">
        <f t="shared" si="62"/>
        <v/>
      </c>
      <c r="R46" s="117" t="str">
        <f t="shared" si="63"/>
        <v/>
      </c>
      <c r="S46" s="117" t="str">
        <f>IF(LEFT($F46,1)="*",IF(VLOOKUP($H46,ELENCHI!$BK$27:$BS$126,5,FALSE)=LEN(R46),0,1),"")</f>
        <v/>
      </c>
      <c r="T46" s="117" t="str">
        <f>IF(S46=0,IFERROR(LEFT(R46,VLOOKUP($H46,ELENCHI!$BK$27:$CF$126,5,FALSE)-VLOOKUP($H46,ELENCHI!$BK$27:$CF$126,10,FALSE))&amp;IF(VLOOKUP($H46,ELENCHI!$BK$27:$CF$126,10,FALSE)=0,"",",")&amp;RIGHT(R46,VLOOKUP($H46,ELENCHI!$BK$27:$CF$126,10,FALSE)),""),"!!!")</f>
        <v>!!!</v>
      </c>
      <c r="U46" s="2" t="str">
        <f t="shared" si="64"/>
        <v/>
      </c>
      <c r="V46" s="2" t="str">
        <f>IF(LEFT($F46,1)="*",IF(VLOOKUP($H46,ELENCHI!$BK$27:$BS$126,6,FALSE)=LEN(U46),0,1),"")</f>
        <v/>
      </c>
      <c r="W46" s="2" t="str">
        <f>IF(V46=0,IFERROR(LEFT(U46,VLOOKUP($H46,ELENCHI!$BK$27:$CF$126,6,FALSE)-VLOOKUP($H46,ELENCHI!$BK$27:$CF$126,11,FALSE))&amp;IF(VLOOKUP($H46,ELENCHI!$BK$27:$CF$126,11,FALSE)=0,"",",")&amp;RIGHT(U46,VLOOKUP($H46,ELENCHI!$BK$27:$CF$126,11,FALSE)),""),"!!!")</f>
        <v>!!!</v>
      </c>
      <c r="X46" s="117" t="str">
        <f t="shared" si="65"/>
        <v/>
      </c>
      <c r="Y46" s="117" t="str">
        <f>IF(LEFT($F46,1)="*",IF(VLOOKUP($H46,ELENCHI!$BK$27:$BS$126,7,FALSE)=LEN(X46),0,1),"")</f>
        <v/>
      </c>
      <c r="Z46" s="117" t="str">
        <f>IF(Y46=0,IFERROR(LEFT(X46,VLOOKUP($H46,ELENCHI!$BK$27:$CF$126,7,FALSE)-VLOOKUP($H46,ELENCHI!$BK$27:$CF$126,12,FALSE))&amp;IF(VLOOKUP($H46,ELENCHI!$BK$27:$CF$126,12,FALSE)=0,"",",")&amp;RIGHT(X46,VLOOKUP($H46,ELENCHI!$BK$27:$CF$126,12,FALSE)),""),"!!!")</f>
        <v>!!!</v>
      </c>
      <c r="AA46" s="137" t="str">
        <f t="shared" si="66"/>
        <v/>
      </c>
      <c r="AB46" s="137" t="str">
        <f>IF(LEFT($F46,1)="*",IF(VLOOKUP($H46,ELENCHI!$BK$27:$BS$126,8,FALSE)=LEN(AA46),0,1),"")</f>
        <v/>
      </c>
      <c r="AC46" s="137" t="str">
        <f>IF(AB46=0,IFERROR(LEFT(AA46,VLOOKUP($H46,ELENCHI!$BK$27:$CF$126,8,FALSE)-VLOOKUP($H46,ELENCHI!$BK$27:$CF$126,13,FALSE))&amp;IF(VLOOKUP($H46,ELENCHI!$BK$27:$CF$126,13,FALSE)=0,"",",")&amp;RIGHT(AA46,VLOOKUP($H46,ELENCHI!$BK$27:$CF$126,13,FALSE)),""),"!!!")</f>
        <v>!!!</v>
      </c>
      <c r="AD46" s="117" t="str">
        <f t="shared" si="67"/>
        <v/>
      </c>
      <c r="AE46" s="117" t="str">
        <f>IF(LEFT($F46,1)="*",IF(VLOOKUP($H46,ELENCHI!$BK$27:$BS$126,9,FALSE)=LEN(AD46),0,1),"")</f>
        <v/>
      </c>
      <c r="AF46" s="117" t="str">
        <f>IF(AE46=0,IFERROR(LEFT(AD46,VLOOKUP($H46,ELENCHI!$BK$27:$CF$126,9,FALSE)-VLOOKUP($H46,ELENCHI!$BK$27:$CF$126,14,FALSE))&amp;IF(VLOOKUP($H46,ELENCHI!$BK$27:$CF$126,14,FALSE)=0,"",",")&amp;RIGHT(AD46,VLOOKUP($H46,ELENCHI!$BK$27:$CF$126,14,FALSE)),""),"!!!")</f>
        <v>!!!</v>
      </c>
      <c r="AG46" s="153">
        <f t="shared" si="68"/>
        <v>0</v>
      </c>
      <c r="AH46" s="2" t="str">
        <f>AM45&amp;IF(H46&lt;&gt;0,VLOOKUP($H46,ELENCHI!$BK$27:$CF$126,16,FALSE)&amp;T46&amp;VLOOKUP($H46,ELENCHI!$BK$27:$CF$126,17,FALSE)&amp;W46&amp;VLOOKUP($H46,ELENCHI!$BK$27:$CF$126,18,FALSE)&amp;Z46&amp;VLOOKUP($H46,ELENCHI!$BK$27:$CF$126,19,FALSE)&amp;AC46&amp;VLOOKUP($H46,ELENCHI!$BK$27:$CF$126,20,FALSE)&amp;AF46&amp;CHAR(10),I46&amp;IF(IFERROR(FIND(CHAR(10),LEFT(B46,LUNGH),1),0)&gt;0,CHAR(10),""))</f>
        <v/>
      </c>
      <c r="AI46" s="3" t="str">
        <f t="shared" si="69"/>
        <v xml:space="preserve"> </v>
      </c>
      <c r="AJ46" s="3">
        <f t="shared" si="70"/>
        <v>999</v>
      </c>
      <c r="AK46" s="3">
        <f t="shared" si="71"/>
        <v>999</v>
      </c>
      <c r="AL46" s="143" t="str">
        <f t="shared" si="57"/>
        <v xml:space="preserve">                                    </v>
      </c>
      <c r="AM46" s="20" t="str">
        <f t="shared" si="58"/>
        <v/>
      </c>
      <c r="AN46" s="372" t="s">
        <v>2550</v>
      </c>
      <c r="AO46" s="316" t="str">
        <f t="shared" si="72"/>
        <v xml:space="preserve">                                    </v>
      </c>
      <c r="AP46" s="316" t="str">
        <f t="shared" si="73"/>
        <v xml:space="preserve">13                                           
</v>
      </c>
    </row>
    <row r="47" spans="1:42" ht="14.45" x14ac:dyDescent="0.35">
      <c r="A47" s="153">
        <v>14</v>
      </c>
      <c r="B47" s="184" t="str">
        <f t="shared" si="48"/>
        <v/>
      </c>
      <c r="C47" s="341" t="str">
        <f t="shared" si="59"/>
        <v xml:space="preserve"> </v>
      </c>
      <c r="D47" s="185">
        <f t="shared" si="60"/>
        <v>999</v>
      </c>
      <c r="E47" s="185">
        <f t="shared" ref="E47" si="86">IFERROR(FIND(CHAR(10),B47,2)-1,999)</f>
        <v>999</v>
      </c>
      <c r="F47" s="183" t="str">
        <f t="shared" ref="F47" si="87">LEFT(LEFT(CLEAN(B47),MIN(D47,E47))&amp;SPAZI,LUNGH)</f>
        <v xml:space="preserve">                                    </v>
      </c>
      <c r="G47" s="186" t="str">
        <f t="shared" ref="G47" si="88">MID(B47,MIN(D47+1,E47+2,LUNGH+1),1000)</f>
        <v/>
      </c>
      <c r="H47" s="185">
        <f t="shared" si="52"/>
        <v>0</v>
      </c>
      <c r="I47" s="182" t="str">
        <f>CLEAN(LEFT(LEFT(CLEAN(B47),MIN(D47,E47)),LUNGH))</f>
        <v/>
      </c>
      <c r="AF47" s="319" t="s">
        <v>2521</v>
      </c>
      <c r="AG47" s="320">
        <f>SUM(AG34:AG46)</f>
        <v>0</v>
      </c>
      <c r="AH47" s="2" t="str">
        <f>AM46&amp;IF(H47&lt;&gt;0,VLOOKUP($H47,ELENCHI!$BK$27:$CF$126,16,FALSE)&amp;T47&amp;VLOOKUP($H47,ELENCHI!$BK$27:$CF$126,17,FALSE)&amp;W47&amp;VLOOKUP($H47,ELENCHI!$BK$27:$CF$126,18,FALSE)&amp;Z47&amp;VLOOKUP($H47,ELENCHI!$BK$27:$CF$126,19,FALSE)&amp;AC47&amp;VLOOKUP($H47,ELENCHI!$BK$27:$CF$126,20,FALSE)&amp;AF47&amp;CHAR(10),I47&amp;IF(IFERROR(FIND(CHAR(10),LEFT(B47,LUNGH),1),0)&gt;0,CHAR(10),""))</f>
        <v/>
      </c>
      <c r="AI47" s="3" t="str">
        <f t="shared" si="69"/>
        <v xml:space="preserve"> </v>
      </c>
      <c r="AJ47" s="3">
        <f t="shared" si="70"/>
        <v>999</v>
      </c>
      <c r="AK47" s="3">
        <f t="shared" si="71"/>
        <v>999</v>
      </c>
      <c r="AL47" s="143" t="str">
        <f t="shared" si="57"/>
        <v xml:space="preserve">                                    </v>
      </c>
      <c r="AM47" s="20" t="str">
        <f t="shared" si="58"/>
        <v/>
      </c>
      <c r="AN47" s="317" t="s">
        <v>8</v>
      </c>
      <c r="AO47" s="317"/>
      <c r="AP47" s="317"/>
    </row>
    <row r="48" spans="1:42" ht="15" customHeight="1" x14ac:dyDescent="0.25">
      <c r="A48" s="348" t="s">
        <v>8</v>
      </c>
      <c r="B48" s="349"/>
      <c r="J48"/>
      <c r="K48"/>
      <c r="AF48" s="506" t="s">
        <v>2522</v>
      </c>
      <c r="AG48" s="507" t="str">
        <f>IFERROR(IF(AG47&gt;0,": ERRORE, LUNGHEZZA DATI ASTERISCATA","                                    "),":   ERRORE, ASTERISCATA NON IN ELENCO O ERRATA")</f>
        <v xml:space="preserve">                                    </v>
      </c>
      <c r="AH48" s="2" t="str">
        <f>AM47&amp;IF(H48&lt;&gt;0,VLOOKUP($H48,ELENCHI!$BK$27:$CF$126,16,FALSE)&amp;T48&amp;VLOOKUP($H48,ELENCHI!$BK$27:$CF$126,17,FALSE)&amp;W48&amp;VLOOKUP($H48,ELENCHI!$BK$27:$CF$126,18,FALSE)&amp;Z48&amp;VLOOKUP($H48,ELENCHI!$BK$27:$CF$126,19,FALSE)&amp;AC48&amp;VLOOKUP($H48,ELENCHI!$BK$27:$CF$126,20,FALSE)&amp;AF48&amp;CHAR(10),I48&amp;IF(IFERROR(FIND(CHAR(10),LEFT(B48,LUNGH),1),0)&gt;0,CHAR(10),""))</f>
        <v/>
      </c>
      <c r="AI48" s="3" t="str">
        <f t="shared" si="69"/>
        <v xml:space="preserve"> </v>
      </c>
      <c r="AJ48" s="3">
        <f t="shared" si="70"/>
        <v>999</v>
      </c>
      <c r="AK48" s="3">
        <f t="shared" si="71"/>
        <v>999</v>
      </c>
      <c r="AL48" s="143" t="str">
        <f t="shared" si="57"/>
        <v xml:space="preserve">                                    </v>
      </c>
      <c r="AM48" s="324" t="str">
        <f t="shared" si="58"/>
        <v/>
      </c>
      <c r="AN48" s="515" t="str">
        <f>CONCATENATE(AP34,AP35,AP36,AP37,AP38,AP39,AP40,AP41,AP42,AP43,AP44,AP45,AP46)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AO48" s="515"/>
      <c r="AP48" s="515"/>
    </row>
    <row r="49" spans="1:42" ht="39.75" customHeight="1" x14ac:dyDescent="0.25">
      <c r="A49" s="505" t="str">
        <f>CONCATENATE(F34,F35,F36,F37,F38,F39,F40,F41,F42,F43,F44,F45,F46)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49" s="505"/>
      <c r="J49"/>
      <c r="K49"/>
      <c r="M49" s="8"/>
      <c r="N49" s="8"/>
      <c r="O49" s="8"/>
      <c r="P49" s="8"/>
      <c r="Q49" s="8"/>
      <c r="AF49" s="506"/>
      <c r="AG49" s="507"/>
      <c r="AH49" s="2" t="str">
        <f>AM48&amp;IF(H49&lt;&gt;0,VLOOKUP($H49,ELENCHI!$BK$27:$CF$126,16,FALSE)&amp;T49&amp;VLOOKUP($H49,ELENCHI!$BK$27:$CF$126,17,FALSE)&amp;W49&amp;VLOOKUP($H49,ELENCHI!$BK$27:$CF$126,18,FALSE)&amp;Z49&amp;VLOOKUP($H49,ELENCHI!$BK$27:$CF$126,19,FALSE)&amp;AC49&amp;VLOOKUP($H49,ELENCHI!$BK$27:$CF$126,20,FALSE)&amp;AF49&amp;CHAR(10),I49&amp;IF(IFERROR(FIND(CHAR(10),LEFT(B49,LUNGH),1),0)&gt;0,CHAR(10),""))</f>
        <v/>
      </c>
      <c r="AI49" s="3" t="str">
        <f t="shared" si="69"/>
        <v xml:space="preserve"> </v>
      </c>
      <c r="AJ49" s="3">
        <f t="shared" si="70"/>
        <v>999</v>
      </c>
      <c r="AK49" s="3">
        <f t="shared" si="71"/>
        <v>999</v>
      </c>
      <c r="AL49" s="143" t="str">
        <f t="shared" si="57"/>
        <v xml:space="preserve">                                    </v>
      </c>
      <c r="AM49" s="324" t="str">
        <f t="shared" si="58"/>
        <v/>
      </c>
      <c r="AN49" s="515"/>
      <c r="AO49" s="515"/>
      <c r="AP49" s="515"/>
    </row>
    <row r="50" spans="1:42" ht="63.75" customHeight="1" x14ac:dyDescent="0.25">
      <c r="A50" s="505"/>
      <c r="B50" s="505"/>
      <c r="AF50" s="508" t="s">
        <v>8</v>
      </c>
      <c r="AG50" s="508"/>
      <c r="AH50" s="322" t="str">
        <f>CONCATENATE(AL34,AL35,AL36,AL37,AL38,AL39,AL40,AL41,AL42,AL43,AL44,AL45,AL46,AL47,AL48,AL49)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N50" s="515"/>
      <c r="AO50" s="515"/>
      <c r="AP50" s="515"/>
    </row>
    <row r="51" spans="1:42" ht="14.45" x14ac:dyDescent="0.35">
      <c r="A51" s="344"/>
      <c r="B51" s="345"/>
    </row>
    <row r="52" spans="1:42" s="330" customFormat="1" ht="33.6" x14ac:dyDescent="0.75">
      <c r="A52" s="352" t="s">
        <v>2485</v>
      </c>
      <c r="B52" s="353"/>
      <c r="C52" s="328"/>
      <c r="D52" s="328"/>
      <c r="E52" s="328"/>
      <c r="F52" s="328"/>
      <c r="G52" s="328"/>
      <c r="H52" s="328"/>
      <c r="I52" s="328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</row>
    <row r="53" spans="1:42" ht="14.45" x14ac:dyDescent="0.35">
      <c r="A53" s="348" t="s">
        <v>70</v>
      </c>
      <c r="B53" s="349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56.75" customHeight="1" x14ac:dyDescent="0.35">
      <c r="A54" s="512" t="str">
        <f>UPPER(CONCATENATE(INSERIMENTO!BP10,IF(INSERIMENTO!BP10&lt;&gt;"",CHAR(10),""),INSERIMENTO!BQ10,IF(INSERIMENTO!BQ10&lt;&gt;"",CHAR(10),""),INSERIMENTO!BR10))</f>
        <v/>
      </c>
      <c r="B54" s="512"/>
      <c r="C54" s="15"/>
      <c r="D54" s="15"/>
      <c r="E54" s="15"/>
      <c r="F54" s="15"/>
      <c r="G54" s="15"/>
      <c r="I54" s="7"/>
    </row>
    <row r="55" spans="1:42" ht="14.45" x14ac:dyDescent="0.35">
      <c r="A55" s="342"/>
      <c r="B55" s="343"/>
      <c r="F55" s="8"/>
      <c r="G55" s="8"/>
      <c r="H55" s="8"/>
      <c r="I55" s="8"/>
      <c r="J55" s="16" t="s">
        <v>2457</v>
      </c>
      <c r="K55" s="118"/>
    </row>
    <row r="56" spans="1:42" ht="14.45" x14ac:dyDescent="0.35">
      <c r="A56" s="344"/>
      <c r="B56" s="345"/>
      <c r="C56" s="516" t="s">
        <v>2458</v>
      </c>
      <c r="D56" s="516"/>
      <c r="E56" s="516"/>
      <c r="J56" s="3">
        <f>IF(B72&lt;&gt;"",-LEN(B72),SUM(J59:J71))</f>
        <v>468</v>
      </c>
      <c r="K56" s="509" t="s">
        <v>2458</v>
      </c>
      <c r="L56" s="510"/>
      <c r="M56" s="510"/>
      <c r="N56" s="510"/>
      <c r="O56" s="510"/>
      <c r="P56" s="510"/>
      <c r="Q56" s="511"/>
      <c r="R56" s="509" t="s">
        <v>2459</v>
      </c>
      <c r="S56" s="510"/>
      <c r="T56" s="510"/>
      <c r="U56" s="510"/>
      <c r="V56" s="510"/>
      <c r="W56" s="510"/>
      <c r="X56" s="510"/>
      <c r="Y56" s="510"/>
      <c r="Z56" s="510"/>
      <c r="AA56" s="510"/>
      <c r="AB56" s="510"/>
      <c r="AC56" s="510"/>
      <c r="AD56" s="510"/>
      <c r="AE56" s="510"/>
      <c r="AF56" s="510"/>
      <c r="AI56" s="516" t="s">
        <v>2460</v>
      </c>
      <c r="AJ56" s="516"/>
      <c r="AK56" s="516"/>
      <c r="AN56" s="314" t="s">
        <v>2517</v>
      </c>
      <c r="AO56" s="314"/>
      <c r="AP56" s="314"/>
    </row>
    <row r="57" spans="1:42" ht="14.45" x14ac:dyDescent="0.35">
      <c r="A57" s="346" t="s">
        <v>2461</v>
      </c>
      <c r="B57" s="347"/>
      <c r="C57" s="289" t="s">
        <v>2462</v>
      </c>
      <c r="D57" s="289" t="s">
        <v>2463</v>
      </c>
      <c r="E57" s="289" t="s">
        <v>2464</v>
      </c>
      <c r="F57" s="289" t="s">
        <v>8</v>
      </c>
      <c r="G57" s="289" t="s">
        <v>2465</v>
      </c>
      <c r="H57" s="289" t="s">
        <v>189</v>
      </c>
      <c r="I57" s="289" t="s">
        <v>2466</v>
      </c>
      <c r="J57" s="16" t="s">
        <v>2467</v>
      </c>
      <c r="K57" s="16">
        <v>0</v>
      </c>
      <c r="L57" s="16" t="s">
        <v>2468</v>
      </c>
      <c r="M57" s="16" t="s">
        <v>2469</v>
      </c>
      <c r="N57" s="16" t="s">
        <v>2470</v>
      </c>
      <c r="O57" s="16" t="s">
        <v>2471</v>
      </c>
      <c r="P57" s="16" t="s">
        <v>2472</v>
      </c>
      <c r="Q57" s="16" t="s">
        <v>2473</v>
      </c>
      <c r="R57" s="16" t="s">
        <v>2468</v>
      </c>
      <c r="S57" s="16" t="s">
        <v>679</v>
      </c>
      <c r="T57" s="16" t="s">
        <v>2474</v>
      </c>
      <c r="U57" s="16" t="s">
        <v>2469</v>
      </c>
      <c r="V57" s="16" t="s">
        <v>683</v>
      </c>
      <c r="W57" s="16" t="s">
        <v>2475</v>
      </c>
      <c r="X57" s="16" t="s">
        <v>2470</v>
      </c>
      <c r="Y57" s="16" t="s">
        <v>686</v>
      </c>
      <c r="Z57" s="16" t="s">
        <v>2476</v>
      </c>
      <c r="AA57" s="16" t="s">
        <v>2471</v>
      </c>
      <c r="AB57" s="16" t="s">
        <v>690</v>
      </c>
      <c r="AC57" s="16" t="s">
        <v>2477</v>
      </c>
      <c r="AD57" s="16" t="s">
        <v>2472</v>
      </c>
      <c r="AE57" s="16" t="s">
        <v>694</v>
      </c>
      <c r="AF57" s="16" t="s">
        <v>2478</v>
      </c>
      <c r="AG57" s="16" t="s">
        <v>2479</v>
      </c>
      <c r="AH57" s="16" t="s">
        <v>2480</v>
      </c>
      <c r="AI57" s="289" t="s">
        <v>2462</v>
      </c>
      <c r="AJ57" s="289" t="s">
        <v>2463</v>
      </c>
      <c r="AK57" s="289" t="s">
        <v>2464</v>
      </c>
      <c r="AL57" s="289" t="s">
        <v>2481</v>
      </c>
      <c r="AM57" s="289" t="s">
        <v>2482</v>
      </c>
      <c r="AN57" s="315" t="s">
        <v>2518</v>
      </c>
      <c r="AO57" s="315" t="s">
        <v>2519</v>
      </c>
      <c r="AP57" s="315" t="s">
        <v>2520</v>
      </c>
    </row>
    <row r="58" spans="1:42" ht="14.45" x14ac:dyDescent="0.35">
      <c r="A58" s="11"/>
      <c r="B58" s="12" t="s">
        <v>2483</v>
      </c>
      <c r="C58" s="339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ht="14.45" x14ac:dyDescent="0.35">
      <c r="A59" s="2">
        <v>1</v>
      </c>
      <c r="B59" s="14" t="str">
        <f t="shared" ref="B59:B72" si="89">IF(OR(LEFT(IFERROR(G58&amp;MID($A$54,(A58)*LUNGH+1,LUNGH),""),1)=CHAR(10),LEFT(IFERROR(G58&amp;MID($A$54,(A58)*LUNGH+1,LUNGH),""),1)=" "),MID(IFERROR(G58&amp;MID($A$54,(A58)*LUNGH+1,LUNGH),""),2,999),IFERROR(G58&amp;MID($A$54,(A58)*LUNGH+1,LUNGH),""))</f>
        <v/>
      </c>
      <c r="C59" s="340" t="str">
        <f>IFERROR(FIND("*",B59)," ")</f>
        <v xml:space="preserve"> </v>
      </c>
      <c r="D59" s="3">
        <f>IFERROR(IF(C59=1,FIND("*",B59,C59+1),999),999)</f>
        <v>999</v>
      </c>
      <c r="E59" s="3">
        <f t="shared" ref="E59:E63" si="90">IFERROR(FIND(CHAR(10),B59,2)-1-IF(LEFT(B59,1)=CHAR(10),1,0),999)</f>
        <v>999</v>
      </c>
      <c r="F59" s="19" t="str">
        <f t="shared" ref="F59:F71" si="91">LEFT(LEFT(CLEAN(B59),MIN(D59,E59))&amp;SPAZI,LUNGH)</f>
        <v xml:space="preserve">                                    </v>
      </c>
      <c r="G59" s="20" t="str">
        <f t="shared" ref="G59:G71" si="92">MID(B59,MIN(D59+1,E59+2,LUNGH+1+IF(E59=LUNGH,1,0)+IF(LEFT(B59,1)=CHAR(10),1,0)),1000)</f>
        <v/>
      </c>
      <c r="H59" s="3">
        <f t="shared" ref="H59:H72" si="93">IF(IFERROR(LEFT(F59,MIN(IFERROR(FIND("=",F59,2)-1,1000),FIND("*",F59,2)-1)),0)="*SOSPE",LEFT(F59,8),IFERROR(IF(C59=1,LEFT(F59,MIN(IFERROR(FIND("=",F59,2)-1,1000),FIND("*",F59,2)-1)),0),0))</f>
        <v>0</v>
      </c>
      <c r="I59" s="54" t="str">
        <f t="shared" ref="I59:I70" si="94">CLEAN(LEFT(LEFT(CLEAN(B59),MIN(D59,E59)),LUNGH))</f>
        <v/>
      </c>
      <c r="J59" s="3">
        <f t="shared" ref="J59:J70" si="95">IF(I60&lt;&gt;"","",LEN(F59)-LEN(I59))</f>
        <v>36</v>
      </c>
      <c r="K59" s="3" t="str">
        <f t="shared" ref="K59:K71" si="96">"0"</f>
        <v>0</v>
      </c>
      <c r="L59" s="2" t="str">
        <f>IF(LEFT($F59,1)="*",IFERROR(FIND("=",$F59,K59+1),$D59),"")</f>
        <v/>
      </c>
      <c r="M59" s="2" t="str">
        <f>IF(LEFT($F59,1)="*",IFERROR(FIND("=",$F59,L59+1),$D59),"")</f>
        <v/>
      </c>
      <c r="N59" s="2" t="str">
        <f>IF(LEFT($F59,1)="*",IFERROR(FIND("=",$F59,M59+1),$D59),"")</f>
        <v/>
      </c>
      <c r="O59" s="2" t="str">
        <f>IF(LEFT($F59,1)="*",IFERROR(FIND("=",$F59,N59+1),$D59),"")</f>
        <v/>
      </c>
      <c r="P59" s="2" t="str">
        <f>IF(LEFT($F59,1)="*",IFERROR(FIND("=",$F59,O59+1),$D59),"")</f>
        <v/>
      </c>
      <c r="Q59" s="2" t="str">
        <f t="shared" ref="Q59:Q71" si="97">IF(LEFT($F59,1)="*",IFERROR(FIND("=",$F59,O59+1),$D59),"")</f>
        <v/>
      </c>
      <c r="R59" s="117" t="str">
        <f>IF(LEFT($H59,6)="*SOSPE"," ",IF(LEFT($F59,1)="*",MID($F59,L59+1,MAX(M59-L59-1,0)),""))</f>
        <v/>
      </c>
      <c r="S59" s="117" t="str">
        <f>IF(LEFT($F59,1)="*",IF(VLOOKUP($H59,ELENCHI!$BK$27:$BS$126,5,FALSE)=LEN(R59),0,1),"")</f>
        <v/>
      </c>
      <c r="T59" s="117" t="str">
        <f>IF(S59=0,IFERROR(LEFT(R59,VLOOKUP($H59,ELENCHI!$BK$27:$CF$126,5,FALSE)-VLOOKUP($H59,ELENCHI!$BK$27:$CF$126,10,FALSE))&amp;IF(VLOOKUP($H59,ELENCHI!$BK$27:$CF$126,10,FALSE)=0,"",",")&amp;RIGHT(R59,VLOOKUP($H59,ELENCHI!$BK$27:$CF$126,10,FALSE)),""),"!!!")</f>
        <v>!!!</v>
      </c>
      <c r="U59" s="2" t="str">
        <f>IF(LEFT($F59,1)="*",MID($F59,M59+1,MAX(N59-M59-1,0)),"")</f>
        <v/>
      </c>
      <c r="V59" s="2" t="str">
        <f>IF(LEFT($F59,1)="*",IF(VLOOKUP($H59,ELENCHI!$BK$27:$BS$126,6,FALSE)=LEN(U59),0,1),"")</f>
        <v/>
      </c>
      <c r="W59" s="2" t="str">
        <f>IF(V59=0,IFERROR(LEFT(U59,VLOOKUP($H59,ELENCHI!$BK$27:$CF$126,6,FALSE)-VLOOKUP($H59,ELENCHI!$BK$27:$CF$126,11,FALSE))&amp;IF(VLOOKUP($H59,ELENCHI!$BK$27:$CF$126,11,FALSE)=0,"",",")&amp;RIGHT(U59,VLOOKUP($H59,ELENCHI!$BK$27:$CF$126,11,FALSE)),""),"!!!")</f>
        <v>!!!</v>
      </c>
      <c r="X59" s="117" t="str">
        <f>IF(LEFT($F59,1)="*",MID($F59,N59+1,MAX(O59-N59-1,0)),"")</f>
        <v/>
      </c>
      <c r="Y59" s="117" t="str">
        <f>IF(LEFT($F59,1)="*",IF(VLOOKUP($H59,ELENCHI!$BK$27:$BS$126,7,FALSE)=LEN(X59),0,1),"")</f>
        <v/>
      </c>
      <c r="Z59" s="117" t="str">
        <f>IF(Y59=0,IFERROR(LEFT(X59,VLOOKUP($H59,ELENCHI!$BK$27:$CF$126,7,FALSE)-VLOOKUP($H59,ELENCHI!$BK$27:$CF$126,12,FALSE))&amp;IF(VLOOKUP($H59,ELENCHI!$BK$27:$CF$126,12,FALSE)=0,"",",")&amp;RIGHT(X59,VLOOKUP($H59,ELENCHI!$BK$27:$CF$126,12,FALSE)),""),"!!!")</f>
        <v>!!!</v>
      </c>
      <c r="AA59" s="137" t="str">
        <f>IF(LEFT($F59,1)="*",MID($F59,O59+1,MAX(P59-O59-1,0)),"")</f>
        <v/>
      </c>
      <c r="AB59" s="137" t="str">
        <f>IF(LEFT($F59,1)="*",IF(VLOOKUP($H59,ELENCHI!$BK$27:$BS$126,8,FALSE)=LEN(AA59),0,1),"")</f>
        <v/>
      </c>
      <c r="AC59" s="137" t="str">
        <f>IF(AB59=0,IFERROR(LEFT(AA59,VLOOKUP($H59,ELENCHI!$BK$27:$CF$126,8,FALSE)-VLOOKUP($H59,ELENCHI!$BK$27:$CF$126,13,FALSE))&amp;IF(VLOOKUP($H59,ELENCHI!$BK$27:$CF$126,13,FALSE)=0,"",",")&amp;RIGHT(AA59,VLOOKUP($H59,ELENCHI!$BK$27:$CF$126,13,FALSE)),""),"!!!")</f>
        <v>!!!</v>
      </c>
      <c r="AD59" s="117" t="str">
        <f>IF(LEFT($F59,1)="*",MID($F59,P59+1,MAX(Q59-P59-1,0)),"")</f>
        <v/>
      </c>
      <c r="AE59" s="117" t="str">
        <f>IF(LEFT($F59,1)="*",IF(VLOOKUP($H59,ELENCHI!$BK$27:$BS$126,9,FALSE)=LEN(AD59),0,1),"")</f>
        <v/>
      </c>
      <c r="AF59" s="117" t="str">
        <f>IF(AE59=0,IFERROR(LEFT(AD59,VLOOKUP($H59,ELENCHI!$BK$27:$CF$126,9,FALSE)-VLOOKUP($H59,ELENCHI!$BK$27:$CF$126,14,FALSE))&amp;IF(VLOOKUP($H59,ELENCHI!$BK$27:$CF$126,14,FALSE)=0,"",",")&amp;RIGHT(AD59,VLOOKUP($H59,ELENCHI!$BK$27:$CF$126,14,FALSE)),""),"!!!")</f>
        <v>!!!</v>
      </c>
      <c r="AG59" s="153">
        <f>SUM(S59,V59,Y59,AB59,AE59)</f>
        <v>0</v>
      </c>
      <c r="AH59" s="2" t="str">
        <f>AM58&amp;IF(H59&lt;&gt;0,VLOOKUP($H59,ELENCHI!$BK$27:$CF$126,16,FALSE)&amp;T59&amp;VLOOKUP($H59,ELENCHI!$BK$27:$CF$126,17,FALSE)&amp;W59&amp;VLOOKUP($H59,ELENCHI!$BK$27:$CF$126,18,FALSE)&amp;Z59&amp;VLOOKUP($H59,ELENCHI!$BK$27:$CF$126,19,FALSE)&amp;AC59&amp;VLOOKUP($H59,ELENCHI!$BK$27:$CF$126,20,FALSE)&amp;AF59&amp;CHAR(10),I59&amp;IF(IFERROR(FIND(CHAR(10),LEFT(B59,LUNGH),1),0)&gt;0,CHAR(10),""))</f>
        <v/>
      </c>
      <c r="AI59" s="3" t="str">
        <f>IFERROR(FIND("*",AH59)," ")</f>
        <v xml:space="preserve"> </v>
      </c>
      <c r="AJ59" s="3">
        <f>IFERROR(IF(AI59=1,FIND("*",AH59,AI59+1),999),999)</f>
        <v>999</v>
      </c>
      <c r="AK59" s="3">
        <f>IFERROR(FIND(CHAR(10),AH59,2)-1,999)</f>
        <v>999</v>
      </c>
      <c r="AL59" s="143" t="str">
        <f t="shared" ref="AL59:AL74" si="98">IFERROR(LEFT(LEFT(CLEAN(AH59),MIN(AJ59,AK59))&amp;SPAZI,LUNGH),"!!!")</f>
        <v xml:space="preserve">                                    </v>
      </c>
      <c r="AM59" s="20" t="str">
        <f t="shared" ref="AM59:AM74" si="99">MID(AH59,MIN(AJ59+1,AK59+2,LUNGH+1),1000)</f>
        <v/>
      </c>
      <c r="AN59" s="372" t="s">
        <v>2538</v>
      </c>
      <c r="AO59" s="316" t="str">
        <f>IF(AN59&lt;&gt;"",F59,"------  RIGA OCCUPATA DA PRESCRIZIONI TECNICHE ------")</f>
        <v xml:space="preserve">                                    </v>
      </c>
      <c r="AP59" s="316" t="str">
        <f>AN59&amp;"       "&amp;AO59&amp;CHAR(10)</f>
        <v xml:space="preserve">01                                           
</v>
      </c>
    </row>
    <row r="60" spans="1:42" ht="14.45" x14ac:dyDescent="0.35">
      <c r="A60" s="2">
        <v>2</v>
      </c>
      <c r="B60" s="14" t="str">
        <f t="shared" si="89"/>
        <v/>
      </c>
      <c r="C60" s="340" t="str">
        <f t="shared" ref="C60:C72" si="100">IFERROR(FIND("*",B60)," ")</f>
        <v xml:space="preserve"> </v>
      </c>
      <c r="D60" s="3">
        <f t="shared" ref="D60:D72" si="101">IFERROR(IF(C60=1,FIND("*",B60,C60+1),999),999)</f>
        <v>999</v>
      </c>
      <c r="E60" s="3">
        <f t="shared" si="90"/>
        <v>999</v>
      </c>
      <c r="F60" s="19" t="str">
        <f t="shared" si="91"/>
        <v xml:space="preserve">                                    </v>
      </c>
      <c r="G60" s="20" t="str">
        <f t="shared" si="92"/>
        <v/>
      </c>
      <c r="H60" s="3">
        <f t="shared" si="93"/>
        <v>0</v>
      </c>
      <c r="I60" s="54" t="str">
        <f t="shared" si="94"/>
        <v/>
      </c>
      <c r="J60" s="3">
        <f t="shared" si="95"/>
        <v>36</v>
      </c>
      <c r="K60" s="3" t="str">
        <f t="shared" si="96"/>
        <v>0</v>
      </c>
      <c r="L60" s="2" t="str">
        <f t="shared" ref="L60:P60" si="102">IF(LEFT($F60,1)="*",IFERROR(FIND("=",$F60,K60+1),$D60),"")</f>
        <v/>
      </c>
      <c r="M60" s="2" t="str">
        <f t="shared" si="102"/>
        <v/>
      </c>
      <c r="N60" s="2" t="str">
        <f t="shared" si="102"/>
        <v/>
      </c>
      <c r="O60" s="2" t="str">
        <f t="shared" si="102"/>
        <v/>
      </c>
      <c r="P60" s="2" t="str">
        <f t="shared" si="102"/>
        <v/>
      </c>
      <c r="Q60" s="2" t="str">
        <f t="shared" si="97"/>
        <v/>
      </c>
      <c r="R60" s="117" t="str">
        <f t="shared" ref="R60:R71" si="103">IF(LEFT($H60,6)="*SOSPE"," ",IF(LEFT($F60,1)="*",MID($F60,L60+1,MAX(M60-L60-1,0)),""))</f>
        <v/>
      </c>
      <c r="S60" s="117" t="str">
        <f>IF(LEFT($F60,1)="*",IF(VLOOKUP($H60,ELENCHI!$BK$27:$BS$126,5,FALSE)=LEN(R60),0,1),"")</f>
        <v/>
      </c>
      <c r="T60" s="117" t="str">
        <f>IF(S60=0,IFERROR(LEFT(R60,VLOOKUP($H60,ELENCHI!$BK$27:$CF$126,5,FALSE)-VLOOKUP($H60,ELENCHI!$BK$27:$CF$126,10,FALSE))&amp;IF(VLOOKUP($H60,ELENCHI!$BK$27:$CF$126,10,FALSE)=0,"",",")&amp;RIGHT(R60,VLOOKUP($H60,ELENCHI!$BK$27:$CF$126,10,FALSE)),""),"!!!")</f>
        <v>!!!</v>
      </c>
      <c r="U60" s="2" t="str">
        <f t="shared" ref="U60:U71" si="104">IF(LEFT($F60,1)="*",MID($F60,M60+1,MAX(N60-M60-1,0)),"")</f>
        <v/>
      </c>
      <c r="V60" s="2" t="str">
        <f>IF(LEFT($F60,1)="*",IF(VLOOKUP($H60,ELENCHI!$BK$27:$BS$126,6,FALSE)=LEN(U60),0,1),"")</f>
        <v/>
      </c>
      <c r="W60" s="2" t="str">
        <f>IF(V60=0,IFERROR(LEFT(U60,VLOOKUP($H60,ELENCHI!$BK$27:$CF$126,6,FALSE)-VLOOKUP($H60,ELENCHI!$BK$27:$CF$126,11,FALSE))&amp;IF(VLOOKUP($H60,ELENCHI!$BK$27:$CF$126,11,FALSE)=0,"",",")&amp;RIGHT(U60,VLOOKUP($H60,ELENCHI!$BK$27:$CF$126,11,FALSE)),""),"!!!")</f>
        <v>!!!</v>
      </c>
      <c r="X60" s="117" t="str">
        <f t="shared" ref="X60:X71" si="105">IF(LEFT($F60,1)="*",MID($F60,N60+1,MAX(O60-N60-1,0)),"")</f>
        <v/>
      </c>
      <c r="Y60" s="117" t="str">
        <f>IF(LEFT($F60,1)="*",IF(VLOOKUP($H60,ELENCHI!$BK$27:$BS$126,7,FALSE)=LEN(X60),0,1),"")</f>
        <v/>
      </c>
      <c r="Z60" s="117" t="str">
        <f>IF(Y60=0,IFERROR(LEFT(X60,VLOOKUP($H60,ELENCHI!$BK$27:$CF$126,7,FALSE)-VLOOKUP($H60,ELENCHI!$BK$27:$CF$126,12,FALSE))&amp;IF(VLOOKUP($H60,ELENCHI!$BK$27:$CF$126,12,FALSE)=0,"",",")&amp;RIGHT(X60,VLOOKUP($H60,ELENCHI!$BK$27:$CF$126,12,FALSE)),""),"!!!")</f>
        <v>!!!</v>
      </c>
      <c r="AA60" s="137" t="str">
        <f t="shared" ref="AA60:AA71" si="106">IF(LEFT($F60,1)="*",MID($F60,O60+1,MAX(P60-O60-1,0)),"")</f>
        <v/>
      </c>
      <c r="AB60" s="137" t="str">
        <f>IF(LEFT($F60,1)="*",IF(VLOOKUP($H60,ELENCHI!$BK$27:$BS$126,8,FALSE)=LEN(AA60),0,1),"")</f>
        <v/>
      </c>
      <c r="AC60" s="137" t="str">
        <f>IF(AB60=0,IFERROR(LEFT(AA60,VLOOKUP($H60,ELENCHI!$BK$27:$CF$126,8,FALSE)-VLOOKUP($H60,ELENCHI!$BK$27:$CF$126,13,FALSE))&amp;IF(VLOOKUP($H60,ELENCHI!$BK$27:$CF$126,13,FALSE)=0,"",",")&amp;RIGHT(AA60,VLOOKUP($H60,ELENCHI!$BK$27:$CF$126,13,FALSE)),""),"!!!")</f>
        <v>!!!</v>
      </c>
      <c r="AD60" s="117" t="str">
        <f t="shared" ref="AD60:AD71" si="107">IF(LEFT($F60,1)="*",MID($F60,P60+1,MAX(Q60-P60-1,0)),"")</f>
        <v/>
      </c>
      <c r="AE60" s="117" t="str">
        <f>IF(LEFT($F60,1)="*",IF(VLOOKUP($H60,ELENCHI!$BK$27:$BS$126,9,FALSE)=LEN(AD60),0,1),"")</f>
        <v/>
      </c>
      <c r="AF60" s="117" t="str">
        <f>IF(AE60=0,IFERROR(LEFT(AD60,VLOOKUP($H60,ELENCHI!$BK$27:$CF$126,9,FALSE)-VLOOKUP($H60,ELENCHI!$BK$27:$CF$126,14,FALSE))&amp;IF(VLOOKUP($H60,ELENCHI!$BK$27:$CF$126,14,FALSE)=0,"",",")&amp;RIGHT(AD60,VLOOKUP($H60,ELENCHI!$BK$27:$CF$126,14,FALSE)),""),"!!!")</f>
        <v>!!!</v>
      </c>
      <c r="AG60" s="153">
        <f t="shared" ref="AG60:AG71" si="108">SUM(S60,V60,Y60,AB60,AE60)</f>
        <v>0</v>
      </c>
      <c r="AH60" s="2" t="str">
        <f>AM59&amp;IF(H60&lt;&gt;0,VLOOKUP($H60,ELENCHI!$BK$27:$CF$126,16,FALSE)&amp;T60&amp;VLOOKUP($H60,ELENCHI!$BK$27:$CF$126,17,FALSE)&amp;W60&amp;VLOOKUP($H60,ELENCHI!$BK$27:$CF$126,18,FALSE)&amp;Z60&amp;VLOOKUP($H60,ELENCHI!$BK$27:$CF$126,19,FALSE)&amp;AC60&amp;VLOOKUP($H60,ELENCHI!$BK$27:$CF$126,20,FALSE)&amp;AF60&amp;CHAR(10),I60&amp;IF(IFERROR(FIND(CHAR(10),LEFT(B60,LUNGH),1),0)&gt;0,CHAR(10),""))</f>
        <v/>
      </c>
      <c r="AI60" s="3" t="str">
        <f t="shared" ref="AI60:AI74" si="109">IFERROR(FIND("*",AH60)," ")</f>
        <v xml:space="preserve"> </v>
      </c>
      <c r="AJ60" s="3">
        <f t="shared" ref="AJ60:AJ74" si="110">IFERROR(IF(AI60=1,FIND("*",AH60,AI60+1),999),999)</f>
        <v>999</v>
      </c>
      <c r="AK60" s="3">
        <f t="shared" ref="AK60:AK74" si="111">IFERROR(FIND(CHAR(10),AH60,2)-1,999)</f>
        <v>999</v>
      </c>
      <c r="AL60" s="143" t="str">
        <f t="shared" si="98"/>
        <v xml:space="preserve">                                    </v>
      </c>
      <c r="AM60" s="20" t="str">
        <f t="shared" si="99"/>
        <v/>
      </c>
      <c r="AN60" s="372" t="s">
        <v>2539</v>
      </c>
      <c r="AO60" s="316" t="str">
        <f t="shared" ref="AO60:AO71" si="112">IF(AN60&lt;&gt;"",F60,"------  RIGA OCCUPATA DA PRESCRIZIONI TECNICHE ------")</f>
        <v xml:space="preserve">                                    </v>
      </c>
      <c r="AP60" s="316" t="str">
        <f t="shared" ref="AP60:AP71" si="113">AN60&amp;"       "&amp;AO60&amp;CHAR(10)</f>
        <v xml:space="preserve">02                                           
</v>
      </c>
    </row>
    <row r="61" spans="1:42" ht="14.45" x14ac:dyDescent="0.35">
      <c r="A61" s="2">
        <v>3</v>
      </c>
      <c r="B61" s="14" t="str">
        <f t="shared" si="89"/>
        <v/>
      </c>
      <c r="C61" s="340" t="str">
        <f t="shared" si="100"/>
        <v xml:space="preserve"> </v>
      </c>
      <c r="D61" s="3">
        <f t="shared" si="101"/>
        <v>999</v>
      </c>
      <c r="E61" s="3">
        <f t="shared" si="90"/>
        <v>999</v>
      </c>
      <c r="F61" s="19" t="str">
        <f t="shared" si="91"/>
        <v xml:space="preserve">                                    </v>
      </c>
      <c r="G61" s="20" t="str">
        <f t="shared" si="92"/>
        <v/>
      </c>
      <c r="H61" s="3">
        <f t="shared" si="93"/>
        <v>0</v>
      </c>
      <c r="I61" s="54" t="str">
        <f t="shared" si="94"/>
        <v/>
      </c>
      <c r="J61" s="3">
        <f t="shared" si="95"/>
        <v>36</v>
      </c>
      <c r="K61" s="3" t="str">
        <f t="shared" si="96"/>
        <v>0</v>
      </c>
      <c r="L61" s="2" t="str">
        <f t="shared" ref="L61:P61" si="114">IF(LEFT($F61,1)="*",IFERROR(FIND("=",$F61,K61+1),$D61),"")</f>
        <v/>
      </c>
      <c r="M61" s="2" t="str">
        <f t="shared" si="114"/>
        <v/>
      </c>
      <c r="N61" s="2" t="str">
        <f t="shared" si="114"/>
        <v/>
      </c>
      <c r="O61" s="2" t="str">
        <f t="shared" si="114"/>
        <v/>
      </c>
      <c r="P61" s="2" t="str">
        <f t="shared" si="114"/>
        <v/>
      </c>
      <c r="Q61" s="2" t="str">
        <f t="shared" si="97"/>
        <v/>
      </c>
      <c r="R61" s="117" t="str">
        <f t="shared" si="103"/>
        <v/>
      </c>
      <c r="S61" s="117" t="str">
        <f>IF(LEFT($F61,1)="*",IF(VLOOKUP($H61,ELENCHI!$BK$27:$BS$126,5,FALSE)=LEN(R61),0,1),"")</f>
        <v/>
      </c>
      <c r="T61" s="117" t="str">
        <f>IF(S61=0,IFERROR(LEFT(R61,VLOOKUP($H61,ELENCHI!$BK$27:$CF$126,5,FALSE)-VLOOKUP($H61,ELENCHI!$BK$27:$CF$126,10,FALSE))&amp;IF(VLOOKUP($H61,ELENCHI!$BK$27:$CF$126,10,FALSE)=0,"",",")&amp;RIGHT(R61,VLOOKUP($H61,ELENCHI!$BK$27:$CF$126,10,FALSE)),""),"!!!")</f>
        <v>!!!</v>
      </c>
      <c r="U61" s="2" t="str">
        <f t="shared" si="104"/>
        <v/>
      </c>
      <c r="V61" s="2" t="str">
        <f>IF(LEFT($F61,1)="*",IF(VLOOKUP($H61,ELENCHI!$BK$27:$BS$126,6,FALSE)=LEN(U61),0,1),"")</f>
        <v/>
      </c>
      <c r="W61" s="2" t="str">
        <f>IF(V61=0,IFERROR(LEFT(U61,VLOOKUP($H61,ELENCHI!$BK$27:$CF$126,6,FALSE)-VLOOKUP($H61,ELENCHI!$BK$27:$CF$126,11,FALSE))&amp;IF(VLOOKUP($H61,ELENCHI!$BK$27:$CF$126,11,FALSE)=0,"",",")&amp;RIGHT(U61,VLOOKUP($H61,ELENCHI!$BK$27:$CF$126,11,FALSE)),""),"!!!")</f>
        <v>!!!</v>
      </c>
      <c r="X61" s="117" t="str">
        <f t="shared" si="105"/>
        <v/>
      </c>
      <c r="Y61" s="117" t="str">
        <f>IF(LEFT($F61,1)="*",IF(VLOOKUP($H61,ELENCHI!$BK$27:$BS$126,7,FALSE)=LEN(X61),0,1),"")</f>
        <v/>
      </c>
      <c r="Z61" s="117" t="str">
        <f>IF(Y61=0,IFERROR(LEFT(X61,VLOOKUP($H61,ELENCHI!$BK$27:$CF$126,7,FALSE)-VLOOKUP($H61,ELENCHI!$BK$27:$CF$126,12,FALSE))&amp;IF(VLOOKUP($H61,ELENCHI!$BK$27:$CF$126,12,FALSE)=0,"",",")&amp;RIGHT(X61,VLOOKUP($H61,ELENCHI!$BK$27:$CF$126,12,FALSE)),""),"!!!")</f>
        <v>!!!</v>
      </c>
      <c r="AA61" s="137" t="str">
        <f t="shared" si="106"/>
        <v/>
      </c>
      <c r="AB61" s="137" t="str">
        <f>IF(LEFT($F61,1)="*",IF(VLOOKUP($H61,ELENCHI!$BK$27:$BS$126,8,FALSE)=LEN(AA61),0,1),"")</f>
        <v/>
      </c>
      <c r="AC61" s="137" t="str">
        <f>IF(AB61=0,IFERROR(LEFT(AA61,VLOOKUP($H61,ELENCHI!$BK$27:$CF$126,8,FALSE)-VLOOKUP($H61,ELENCHI!$BK$27:$CF$126,13,FALSE))&amp;IF(VLOOKUP($H61,ELENCHI!$BK$27:$CF$126,13,FALSE)=0,"",",")&amp;RIGHT(AA61,VLOOKUP($H61,ELENCHI!$BK$27:$CF$126,13,FALSE)),""),"!!!")</f>
        <v>!!!</v>
      </c>
      <c r="AD61" s="117" t="str">
        <f t="shared" si="107"/>
        <v/>
      </c>
      <c r="AE61" s="117" t="str">
        <f>IF(LEFT($F61,1)="*",IF(VLOOKUP($H61,ELENCHI!$BK$27:$BS$126,9,FALSE)=LEN(AD61),0,1),"")</f>
        <v/>
      </c>
      <c r="AF61" s="117" t="str">
        <f>IF(AE61=0,IFERROR(LEFT(AD61,VLOOKUP($H61,ELENCHI!$BK$27:$CF$126,9,FALSE)-VLOOKUP($H61,ELENCHI!$BK$27:$CF$126,14,FALSE))&amp;IF(VLOOKUP($H61,ELENCHI!$BK$27:$CF$126,14,FALSE)=0,"",",")&amp;RIGHT(AD61,VLOOKUP($H61,ELENCHI!$BK$27:$CF$126,14,FALSE)),""),"!!!")</f>
        <v>!!!</v>
      </c>
      <c r="AG61" s="153">
        <f t="shared" si="108"/>
        <v>0</v>
      </c>
      <c r="AH61" s="2" t="str">
        <f>AM60&amp;IF(H61&lt;&gt;0,VLOOKUP($H61,ELENCHI!$BK$27:$CF$126,16,FALSE)&amp;T61&amp;VLOOKUP($H61,ELENCHI!$BK$27:$CF$126,17,FALSE)&amp;W61&amp;VLOOKUP($H61,ELENCHI!$BK$27:$CF$126,18,FALSE)&amp;Z61&amp;VLOOKUP($H61,ELENCHI!$BK$27:$CF$126,19,FALSE)&amp;AC61&amp;VLOOKUP($H61,ELENCHI!$BK$27:$CF$126,20,FALSE)&amp;AF61&amp;CHAR(10),I61&amp;IF(IFERROR(FIND(CHAR(10),LEFT(B61,LUNGH),1),0)&gt;0,CHAR(10),""))</f>
        <v/>
      </c>
      <c r="AI61" s="3" t="str">
        <f t="shared" si="109"/>
        <v xml:space="preserve"> </v>
      </c>
      <c r="AJ61" s="3">
        <f t="shared" si="110"/>
        <v>999</v>
      </c>
      <c r="AK61" s="3">
        <f t="shared" si="111"/>
        <v>999</v>
      </c>
      <c r="AL61" s="143" t="str">
        <f t="shared" si="98"/>
        <v xml:space="preserve">                                    </v>
      </c>
      <c r="AM61" s="20" t="str">
        <f t="shared" si="99"/>
        <v/>
      </c>
      <c r="AN61" s="372" t="s">
        <v>2540</v>
      </c>
      <c r="AO61" s="316" t="str">
        <f t="shared" si="112"/>
        <v xml:space="preserve">                                    </v>
      </c>
      <c r="AP61" s="316" t="str">
        <f t="shared" si="113"/>
        <v xml:space="preserve">03                                           
</v>
      </c>
    </row>
    <row r="62" spans="1:42" ht="14.45" x14ac:dyDescent="0.35">
      <c r="A62" s="2">
        <v>4</v>
      </c>
      <c r="B62" s="14" t="str">
        <f t="shared" si="89"/>
        <v/>
      </c>
      <c r="C62" s="340" t="str">
        <f t="shared" si="100"/>
        <v xml:space="preserve"> </v>
      </c>
      <c r="D62" s="3">
        <f t="shared" si="101"/>
        <v>999</v>
      </c>
      <c r="E62" s="3">
        <f t="shared" si="90"/>
        <v>999</v>
      </c>
      <c r="F62" s="19" t="str">
        <f t="shared" si="91"/>
        <v xml:space="preserve">                                    </v>
      </c>
      <c r="G62" s="20" t="str">
        <f t="shared" si="92"/>
        <v/>
      </c>
      <c r="H62" s="3">
        <f t="shared" si="93"/>
        <v>0</v>
      </c>
      <c r="I62" s="54" t="str">
        <f t="shared" si="94"/>
        <v/>
      </c>
      <c r="J62" s="3">
        <f t="shared" si="95"/>
        <v>36</v>
      </c>
      <c r="K62" s="3" t="str">
        <f t="shared" si="96"/>
        <v>0</v>
      </c>
      <c r="L62" s="2" t="str">
        <f t="shared" ref="L62:P62" si="115">IF(LEFT($F62,1)="*",IFERROR(FIND("=",$F62,K62+1),$D62),"")</f>
        <v/>
      </c>
      <c r="M62" s="2" t="str">
        <f t="shared" si="115"/>
        <v/>
      </c>
      <c r="N62" s="2" t="str">
        <f t="shared" si="115"/>
        <v/>
      </c>
      <c r="O62" s="2" t="str">
        <f t="shared" si="115"/>
        <v/>
      </c>
      <c r="P62" s="2" t="str">
        <f t="shared" si="115"/>
        <v/>
      </c>
      <c r="Q62" s="2" t="str">
        <f t="shared" si="97"/>
        <v/>
      </c>
      <c r="R62" s="117" t="str">
        <f t="shared" si="103"/>
        <v/>
      </c>
      <c r="S62" s="117" t="str">
        <f>IF(LEFT($F62,1)="*",IF(VLOOKUP($H62,ELENCHI!$BK$27:$BS$126,5,FALSE)=LEN(R62),0,1),"")</f>
        <v/>
      </c>
      <c r="T62" s="117" t="str">
        <f>IF(S62=0,IFERROR(LEFT(R62,VLOOKUP($H62,ELENCHI!$BK$27:$CF$126,5,FALSE)-VLOOKUP($H62,ELENCHI!$BK$27:$CF$126,10,FALSE))&amp;IF(VLOOKUP($H62,ELENCHI!$BK$27:$CF$126,10,FALSE)=0,"",",")&amp;RIGHT(R62,VLOOKUP($H62,ELENCHI!$BK$27:$CF$126,10,FALSE)),""),"!!!")</f>
        <v>!!!</v>
      </c>
      <c r="U62" s="2" t="str">
        <f t="shared" si="104"/>
        <v/>
      </c>
      <c r="V62" s="2" t="str">
        <f>IF(LEFT($F62,1)="*",IF(VLOOKUP($H62,ELENCHI!$BK$27:$BS$126,6,FALSE)=LEN(U62),0,1),"")</f>
        <v/>
      </c>
      <c r="W62" s="2" t="str">
        <f>IF(V62=0,IFERROR(LEFT(U62,VLOOKUP($H62,ELENCHI!$BK$27:$CF$126,6,FALSE)-VLOOKUP($H62,ELENCHI!$BK$27:$CF$126,11,FALSE))&amp;IF(VLOOKUP($H62,ELENCHI!$BK$27:$CF$126,11,FALSE)=0,"",",")&amp;RIGHT(U62,VLOOKUP($H62,ELENCHI!$BK$27:$CF$126,11,FALSE)),""),"!!!")</f>
        <v>!!!</v>
      </c>
      <c r="X62" s="117" t="str">
        <f t="shared" si="105"/>
        <v/>
      </c>
      <c r="Y62" s="117" t="str">
        <f>IF(LEFT($F62,1)="*",IF(VLOOKUP($H62,ELENCHI!$BK$27:$BS$126,7,FALSE)=LEN(X62),0,1),"")</f>
        <v/>
      </c>
      <c r="Z62" s="117" t="str">
        <f>IF(Y62=0,IFERROR(LEFT(X62,VLOOKUP($H62,ELENCHI!$BK$27:$CF$126,7,FALSE)-VLOOKUP($H62,ELENCHI!$BK$27:$CF$126,12,FALSE))&amp;IF(VLOOKUP($H62,ELENCHI!$BK$27:$CF$126,12,FALSE)=0,"",",")&amp;RIGHT(X62,VLOOKUP($H62,ELENCHI!$BK$27:$CF$126,12,FALSE)),""),"!!!")</f>
        <v>!!!</v>
      </c>
      <c r="AA62" s="137" t="str">
        <f t="shared" si="106"/>
        <v/>
      </c>
      <c r="AB62" s="137" t="str">
        <f>IF(LEFT($F62,1)="*",IF(VLOOKUP($H62,ELENCHI!$BK$27:$BS$126,8,FALSE)=LEN(AA62),0,1),"")</f>
        <v/>
      </c>
      <c r="AC62" s="137" t="str">
        <f>IF(AB62=0,IFERROR(LEFT(AA62,VLOOKUP($H62,ELENCHI!$BK$27:$CF$126,8,FALSE)-VLOOKUP($H62,ELENCHI!$BK$27:$CF$126,13,FALSE))&amp;IF(VLOOKUP($H62,ELENCHI!$BK$27:$CF$126,13,FALSE)=0,"",",")&amp;RIGHT(AA62,VLOOKUP($H62,ELENCHI!$BK$27:$CF$126,13,FALSE)),""),"!!!")</f>
        <v>!!!</v>
      </c>
      <c r="AD62" s="117" t="str">
        <f t="shared" si="107"/>
        <v/>
      </c>
      <c r="AE62" s="117" t="str">
        <f>IF(LEFT($F62,1)="*",IF(VLOOKUP($H62,ELENCHI!$BK$27:$BS$126,9,FALSE)=LEN(AD62),0,1),"")</f>
        <v/>
      </c>
      <c r="AF62" s="117" t="str">
        <f>IF(AE62=0,IFERROR(LEFT(AD62,VLOOKUP($H62,ELENCHI!$BK$27:$CF$126,9,FALSE)-VLOOKUP($H62,ELENCHI!$BK$27:$CF$126,14,FALSE))&amp;IF(VLOOKUP($H62,ELENCHI!$BK$27:$CF$126,14,FALSE)=0,"",",")&amp;RIGHT(AD62,VLOOKUP($H62,ELENCHI!$BK$27:$CF$126,14,FALSE)),""),"!!!")</f>
        <v>!!!</v>
      </c>
      <c r="AG62" s="153">
        <f t="shared" si="108"/>
        <v>0</v>
      </c>
      <c r="AH62" s="2" t="str">
        <f>AM61&amp;IF(H62&lt;&gt;0,VLOOKUP($H62,ELENCHI!$BK$27:$CF$126,16,FALSE)&amp;T62&amp;VLOOKUP($H62,ELENCHI!$BK$27:$CF$126,17,FALSE)&amp;W62&amp;VLOOKUP($H62,ELENCHI!$BK$27:$CF$126,18,FALSE)&amp;Z62&amp;VLOOKUP($H62,ELENCHI!$BK$27:$CF$126,19,FALSE)&amp;AC62&amp;VLOOKUP($H62,ELENCHI!$BK$27:$CF$126,20,FALSE)&amp;AF62&amp;CHAR(10),I62&amp;IF(IFERROR(FIND(CHAR(10),LEFT(B62,LUNGH),1),0)&gt;0,CHAR(10),""))</f>
        <v/>
      </c>
      <c r="AI62" s="3" t="str">
        <f t="shared" si="109"/>
        <v xml:space="preserve"> </v>
      </c>
      <c r="AJ62" s="3">
        <f t="shared" si="110"/>
        <v>999</v>
      </c>
      <c r="AK62" s="3">
        <f t="shared" si="111"/>
        <v>999</v>
      </c>
      <c r="AL62" s="143" t="str">
        <f t="shared" si="98"/>
        <v xml:space="preserve">                                    </v>
      </c>
      <c r="AM62" s="20" t="str">
        <f t="shared" si="99"/>
        <v/>
      </c>
      <c r="AN62" s="372" t="s">
        <v>2541</v>
      </c>
      <c r="AO62" s="316" t="str">
        <f t="shared" si="112"/>
        <v xml:space="preserve">                                    </v>
      </c>
      <c r="AP62" s="316" t="str">
        <f t="shared" si="113"/>
        <v xml:space="preserve">04                                           
</v>
      </c>
    </row>
    <row r="63" spans="1:42" ht="14.45" x14ac:dyDescent="0.35">
      <c r="A63" s="2">
        <v>5</v>
      </c>
      <c r="B63" s="14" t="str">
        <f t="shared" si="89"/>
        <v/>
      </c>
      <c r="C63" s="340" t="str">
        <f t="shared" si="100"/>
        <v xml:space="preserve"> </v>
      </c>
      <c r="D63" s="3">
        <f t="shared" si="101"/>
        <v>999</v>
      </c>
      <c r="E63" s="3">
        <f t="shared" si="90"/>
        <v>999</v>
      </c>
      <c r="F63" s="19" t="str">
        <f t="shared" si="91"/>
        <v xml:space="preserve">                                    </v>
      </c>
      <c r="G63" s="20" t="str">
        <f t="shared" si="92"/>
        <v/>
      </c>
      <c r="H63" s="3">
        <f t="shared" si="93"/>
        <v>0</v>
      </c>
      <c r="I63" s="54" t="str">
        <f t="shared" si="94"/>
        <v/>
      </c>
      <c r="J63" s="3">
        <f t="shared" si="95"/>
        <v>36</v>
      </c>
      <c r="K63" s="3" t="str">
        <f t="shared" si="96"/>
        <v>0</v>
      </c>
      <c r="L63" s="2" t="str">
        <f t="shared" ref="L63:P63" si="116">IF(LEFT($F63,1)="*",IFERROR(FIND("=",$F63,K63+1),$D63),"")</f>
        <v/>
      </c>
      <c r="M63" s="2" t="str">
        <f t="shared" si="116"/>
        <v/>
      </c>
      <c r="N63" s="2" t="str">
        <f t="shared" si="116"/>
        <v/>
      </c>
      <c r="O63" s="2" t="str">
        <f t="shared" si="116"/>
        <v/>
      </c>
      <c r="P63" s="2" t="str">
        <f t="shared" si="116"/>
        <v/>
      </c>
      <c r="Q63" s="2" t="str">
        <f t="shared" si="97"/>
        <v/>
      </c>
      <c r="R63" s="117" t="str">
        <f t="shared" si="103"/>
        <v/>
      </c>
      <c r="S63" s="117" t="str">
        <f>IF(LEFT($F63,1)="*",IF(VLOOKUP($H63,ELENCHI!$BK$27:$BS$126,5,FALSE)=LEN(R63),0,1),"")</f>
        <v/>
      </c>
      <c r="T63" s="117" t="str">
        <f>IF(S63=0,IFERROR(LEFT(R63,VLOOKUP($H63,ELENCHI!$BK$27:$CF$126,5,FALSE)-VLOOKUP($H63,ELENCHI!$BK$27:$CF$126,10,FALSE))&amp;IF(VLOOKUP($H63,ELENCHI!$BK$27:$CF$126,10,FALSE)=0,"",",")&amp;RIGHT(R63,VLOOKUP($H63,ELENCHI!$BK$27:$CF$126,10,FALSE)),""),"!!!")</f>
        <v>!!!</v>
      </c>
      <c r="U63" s="2" t="str">
        <f t="shared" si="104"/>
        <v/>
      </c>
      <c r="V63" s="2" t="str">
        <f>IF(LEFT($F63,1)="*",IF(VLOOKUP($H63,ELENCHI!$BK$27:$BS$126,6,FALSE)=LEN(U63),0,1),"")</f>
        <v/>
      </c>
      <c r="W63" s="2" t="str">
        <f>IF(V63=0,IFERROR(LEFT(U63,VLOOKUP($H63,ELENCHI!$BK$27:$CF$126,6,FALSE)-VLOOKUP($H63,ELENCHI!$BK$27:$CF$126,11,FALSE))&amp;IF(VLOOKUP($H63,ELENCHI!$BK$27:$CF$126,11,FALSE)=0,"",",")&amp;RIGHT(U63,VLOOKUP($H63,ELENCHI!$BK$27:$CF$126,11,FALSE)),""),"!!!")</f>
        <v>!!!</v>
      </c>
      <c r="X63" s="117" t="str">
        <f t="shared" si="105"/>
        <v/>
      </c>
      <c r="Y63" s="117" t="str">
        <f>IF(LEFT($F63,1)="*",IF(VLOOKUP($H63,ELENCHI!$BK$27:$BS$126,7,FALSE)=LEN(X63),0,1),"")</f>
        <v/>
      </c>
      <c r="Z63" s="117" t="str">
        <f>IF(Y63=0,IFERROR(LEFT(X63,VLOOKUP($H63,ELENCHI!$BK$27:$CF$126,7,FALSE)-VLOOKUP($H63,ELENCHI!$BK$27:$CF$126,12,FALSE))&amp;IF(VLOOKUP($H63,ELENCHI!$BK$27:$CF$126,12,FALSE)=0,"",",")&amp;RIGHT(X63,VLOOKUP($H63,ELENCHI!$BK$27:$CF$126,12,FALSE)),""),"!!!")</f>
        <v>!!!</v>
      </c>
      <c r="AA63" s="137" t="str">
        <f t="shared" si="106"/>
        <v/>
      </c>
      <c r="AB63" s="137" t="str">
        <f>IF(LEFT($F63,1)="*",IF(VLOOKUP($H63,ELENCHI!$BK$27:$BS$126,8,FALSE)=LEN(AA63),0,1),"")</f>
        <v/>
      </c>
      <c r="AC63" s="137" t="str">
        <f>IF(AB63=0,IFERROR(LEFT(AA63,VLOOKUP($H63,ELENCHI!$BK$27:$CF$126,8,FALSE)-VLOOKUP($H63,ELENCHI!$BK$27:$CF$126,13,FALSE))&amp;IF(VLOOKUP($H63,ELENCHI!$BK$27:$CF$126,13,FALSE)=0,"",",")&amp;RIGHT(AA63,VLOOKUP($H63,ELENCHI!$BK$27:$CF$126,13,FALSE)),""),"!!!")</f>
        <v>!!!</v>
      </c>
      <c r="AD63" s="117" t="str">
        <f t="shared" si="107"/>
        <v/>
      </c>
      <c r="AE63" s="117" t="str">
        <f>IF(LEFT($F63,1)="*",IF(VLOOKUP($H63,ELENCHI!$BK$27:$BS$126,9,FALSE)=LEN(AD63),0,1),"")</f>
        <v/>
      </c>
      <c r="AF63" s="117" t="str">
        <f>IF(AE63=0,IFERROR(LEFT(AD63,VLOOKUP($H63,ELENCHI!$BK$27:$CF$126,9,FALSE)-VLOOKUP($H63,ELENCHI!$BK$27:$CF$126,14,FALSE))&amp;IF(VLOOKUP($H63,ELENCHI!$BK$27:$CF$126,14,FALSE)=0,"",",")&amp;RIGHT(AD63,VLOOKUP($H63,ELENCHI!$BK$27:$CF$126,14,FALSE)),""),"!!!")</f>
        <v>!!!</v>
      </c>
      <c r="AG63" s="153">
        <f t="shared" si="108"/>
        <v>0</v>
      </c>
      <c r="AH63" s="2" t="str">
        <f>AM62&amp;IF(H63&lt;&gt;0,VLOOKUP($H63,ELENCHI!$BK$27:$CF$126,16,FALSE)&amp;T63&amp;VLOOKUP($H63,ELENCHI!$BK$27:$CF$126,17,FALSE)&amp;W63&amp;VLOOKUP($H63,ELENCHI!$BK$27:$CF$126,18,FALSE)&amp;Z63&amp;VLOOKUP($H63,ELENCHI!$BK$27:$CF$126,19,FALSE)&amp;AC63&amp;VLOOKUP($H63,ELENCHI!$BK$27:$CF$126,20,FALSE)&amp;AF63&amp;CHAR(10),I63&amp;IF(IFERROR(FIND(CHAR(10),LEFT(B63,LUNGH),1),0)&gt;0,CHAR(10),""))</f>
        <v/>
      </c>
      <c r="AI63" s="3" t="str">
        <f t="shared" si="109"/>
        <v xml:space="preserve"> </v>
      </c>
      <c r="AJ63" s="3">
        <f t="shared" si="110"/>
        <v>999</v>
      </c>
      <c r="AK63" s="3">
        <f t="shared" si="111"/>
        <v>999</v>
      </c>
      <c r="AL63" s="143" t="str">
        <f t="shared" si="98"/>
        <v xml:space="preserve">                                    </v>
      </c>
      <c r="AM63" s="20" t="str">
        <f t="shared" si="99"/>
        <v/>
      </c>
      <c r="AN63" s="372" t="s">
        <v>2542</v>
      </c>
      <c r="AO63" s="316" t="str">
        <f t="shared" si="112"/>
        <v xml:space="preserve">                                    </v>
      </c>
      <c r="AP63" s="316" t="str">
        <f t="shared" si="113"/>
        <v xml:space="preserve">05                                           
</v>
      </c>
    </row>
    <row r="64" spans="1:42" ht="14.45" x14ac:dyDescent="0.35">
      <c r="A64" s="2">
        <v>6</v>
      </c>
      <c r="B64" s="14" t="str">
        <f t="shared" si="89"/>
        <v/>
      </c>
      <c r="C64" s="340" t="str">
        <f t="shared" si="100"/>
        <v xml:space="preserve"> </v>
      </c>
      <c r="D64" s="3">
        <f t="shared" si="101"/>
        <v>999</v>
      </c>
      <c r="E64" s="3">
        <f>IFERROR(FIND(CHAR(10),B64,2)-1-IF(LEFT(B64,1)=CHAR(10),1,0),999)</f>
        <v>999</v>
      </c>
      <c r="F64" s="19" t="str">
        <f t="shared" si="91"/>
        <v xml:space="preserve">                                    </v>
      </c>
      <c r="G64" s="20" t="str">
        <f t="shared" si="92"/>
        <v/>
      </c>
      <c r="H64" s="3">
        <f t="shared" si="93"/>
        <v>0</v>
      </c>
      <c r="I64" s="54" t="str">
        <f t="shared" si="94"/>
        <v/>
      </c>
      <c r="J64" s="3">
        <f t="shared" si="95"/>
        <v>36</v>
      </c>
      <c r="K64" s="3" t="str">
        <f t="shared" si="96"/>
        <v>0</v>
      </c>
      <c r="L64" s="2" t="str">
        <f t="shared" ref="L64:P64" si="117">IF(LEFT($F64,1)="*",IFERROR(FIND("=",$F64,K64+1),$D64),"")</f>
        <v/>
      </c>
      <c r="M64" s="2" t="str">
        <f t="shared" si="117"/>
        <v/>
      </c>
      <c r="N64" s="2" t="str">
        <f t="shared" si="117"/>
        <v/>
      </c>
      <c r="O64" s="2" t="str">
        <f t="shared" si="117"/>
        <v/>
      </c>
      <c r="P64" s="2" t="str">
        <f t="shared" si="117"/>
        <v/>
      </c>
      <c r="Q64" s="2" t="str">
        <f t="shared" si="97"/>
        <v/>
      </c>
      <c r="R64" s="117" t="str">
        <f t="shared" si="103"/>
        <v/>
      </c>
      <c r="S64" s="117" t="str">
        <f>IF(LEFT($F64,1)="*",IF(VLOOKUP($H64,ELENCHI!$BK$27:$BS$126,5,FALSE)=LEN(R64),0,1),"")</f>
        <v/>
      </c>
      <c r="T64" s="117" t="str">
        <f>IF(S64=0,IFERROR(LEFT(R64,VLOOKUP($H64,ELENCHI!$BK$27:$CF$126,5,FALSE)-VLOOKUP($H64,ELENCHI!$BK$27:$CF$126,10,FALSE))&amp;IF(VLOOKUP($H64,ELENCHI!$BK$27:$CF$126,10,FALSE)=0,"",",")&amp;RIGHT(R64,VLOOKUP($H64,ELENCHI!$BK$27:$CF$126,10,FALSE)),""),"!!!")</f>
        <v>!!!</v>
      </c>
      <c r="U64" s="2" t="str">
        <f t="shared" si="104"/>
        <v/>
      </c>
      <c r="V64" s="2" t="str">
        <f>IF(LEFT($F64,1)="*",IF(VLOOKUP($H64,ELENCHI!$BK$27:$BS$126,6,FALSE)=LEN(U64),0,1),"")</f>
        <v/>
      </c>
      <c r="W64" s="2" t="str">
        <f>IF(V64=0,IFERROR(LEFT(U64,VLOOKUP($H64,ELENCHI!$BK$27:$CF$126,6,FALSE)-VLOOKUP($H64,ELENCHI!$BK$27:$CF$126,11,FALSE))&amp;IF(VLOOKUP($H64,ELENCHI!$BK$27:$CF$126,11,FALSE)=0,"",",")&amp;RIGHT(U64,VLOOKUP($H64,ELENCHI!$BK$27:$CF$126,11,FALSE)),""),"!!!")</f>
        <v>!!!</v>
      </c>
      <c r="X64" s="117" t="str">
        <f t="shared" si="105"/>
        <v/>
      </c>
      <c r="Y64" s="117" t="str">
        <f>IF(LEFT($F64,1)="*",IF(VLOOKUP($H64,ELENCHI!$BK$27:$BS$126,7,FALSE)=LEN(X64),0,1),"")</f>
        <v/>
      </c>
      <c r="Z64" s="117" t="str">
        <f>IF(Y64=0,IFERROR(LEFT(X64,VLOOKUP($H64,ELENCHI!$BK$27:$CF$126,7,FALSE)-VLOOKUP($H64,ELENCHI!$BK$27:$CF$126,12,FALSE))&amp;IF(VLOOKUP($H64,ELENCHI!$BK$27:$CF$126,12,FALSE)=0,"",",")&amp;RIGHT(X64,VLOOKUP($H64,ELENCHI!$BK$27:$CF$126,12,FALSE)),""),"!!!")</f>
        <v>!!!</v>
      </c>
      <c r="AA64" s="137" t="str">
        <f t="shared" si="106"/>
        <v/>
      </c>
      <c r="AB64" s="137" t="str">
        <f>IF(LEFT($F64,1)="*",IF(VLOOKUP($H64,ELENCHI!$BK$27:$BS$126,8,FALSE)=LEN(AA64),0,1),"")</f>
        <v/>
      </c>
      <c r="AC64" s="137" t="str">
        <f>IF(AB64=0,IFERROR(LEFT(AA64,VLOOKUP($H64,ELENCHI!$BK$27:$CF$126,8,FALSE)-VLOOKUP($H64,ELENCHI!$BK$27:$CF$126,13,FALSE))&amp;IF(VLOOKUP($H64,ELENCHI!$BK$27:$CF$126,13,FALSE)=0,"",",")&amp;RIGHT(AA64,VLOOKUP($H64,ELENCHI!$BK$27:$CF$126,13,FALSE)),""),"!!!")</f>
        <v>!!!</v>
      </c>
      <c r="AD64" s="117" t="str">
        <f t="shared" si="107"/>
        <v/>
      </c>
      <c r="AE64" s="117" t="str">
        <f>IF(LEFT($F64,1)="*",IF(VLOOKUP($H64,ELENCHI!$BK$27:$BS$126,9,FALSE)=LEN(AD64),0,1),"")</f>
        <v/>
      </c>
      <c r="AF64" s="117" t="str">
        <f>IF(AE64=0,IFERROR(LEFT(AD64,VLOOKUP($H64,ELENCHI!$BK$27:$CF$126,9,FALSE)-VLOOKUP($H64,ELENCHI!$BK$27:$CF$126,14,FALSE))&amp;IF(VLOOKUP($H64,ELENCHI!$BK$27:$CF$126,14,FALSE)=0,"",",")&amp;RIGHT(AD64,VLOOKUP($H64,ELENCHI!$BK$27:$CF$126,14,FALSE)),""),"!!!")</f>
        <v>!!!</v>
      </c>
      <c r="AG64" s="153">
        <f t="shared" si="108"/>
        <v>0</v>
      </c>
      <c r="AH64" s="2" t="str">
        <f>AM63&amp;IF(H64&lt;&gt;0,VLOOKUP($H64,ELENCHI!$BK$27:$CF$126,16,FALSE)&amp;T64&amp;VLOOKUP($H64,ELENCHI!$BK$27:$CF$126,17,FALSE)&amp;W64&amp;VLOOKUP($H64,ELENCHI!$BK$27:$CF$126,18,FALSE)&amp;Z64&amp;VLOOKUP($H64,ELENCHI!$BK$27:$CF$126,19,FALSE)&amp;AC64&amp;VLOOKUP($H64,ELENCHI!$BK$27:$CF$126,20,FALSE)&amp;AF64&amp;CHAR(10),I64&amp;IF(IFERROR(FIND(CHAR(10),LEFT(B64,LUNGH),1),0)&gt;0,CHAR(10),""))</f>
        <v/>
      </c>
      <c r="AI64" s="3" t="str">
        <f t="shared" si="109"/>
        <v xml:space="preserve"> </v>
      </c>
      <c r="AJ64" s="3">
        <f t="shared" si="110"/>
        <v>999</v>
      </c>
      <c r="AK64" s="3">
        <f t="shared" si="111"/>
        <v>999</v>
      </c>
      <c r="AL64" s="143" t="str">
        <f t="shared" si="98"/>
        <v xml:space="preserve">                                    </v>
      </c>
      <c r="AM64" s="20" t="str">
        <f t="shared" si="99"/>
        <v/>
      </c>
      <c r="AN64" s="372" t="s">
        <v>2543</v>
      </c>
      <c r="AO64" s="316" t="str">
        <f t="shared" si="112"/>
        <v xml:space="preserve">                                    </v>
      </c>
      <c r="AP64" s="316" t="str">
        <f t="shared" si="113"/>
        <v xml:space="preserve">06                                           
</v>
      </c>
    </row>
    <row r="65" spans="1:42" ht="14.45" x14ac:dyDescent="0.35">
      <c r="A65" s="2">
        <v>7</v>
      </c>
      <c r="B65" s="14" t="str">
        <f t="shared" si="89"/>
        <v/>
      </c>
      <c r="C65" s="340" t="str">
        <f t="shared" si="100"/>
        <v xml:space="preserve"> </v>
      </c>
      <c r="D65" s="3">
        <f t="shared" si="101"/>
        <v>999</v>
      </c>
      <c r="E65" s="3">
        <f t="shared" ref="E65:E71" si="118">IFERROR(FIND(CHAR(10),B65,2)-1-IF(LEFT(B65,1)=CHAR(10),1,0),999)</f>
        <v>999</v>
      </c>
      <c r="F65" s="19" t="str">
        <f t="shared" si="91"/>
        <v xml:space="preserve">                                    </v>
      </c>
      <c r="G65" s="20" t="str">
        <f t="shared" si="92"/>
        <v/>
      </c>
      <c r="H65" s="3">
        <f t="shared" si="93"/>
        <v>0</v>
      </c>
      <c r="I65" s="54" t="str">
        <f t="shared" si="94"/>
        <v/>
      </c>
      <c r="J65" s="3">
        <f t="shared" si="95"/>
        <v>36</v>
      </c>
      <c r="K65" s="3" t="str">
        <f t="shared" si="96"/>
        <v>0</v>
      </c>
      <c r="L65" s="2" t="str">
        <f t="shared" ref="L65:P65" si="119">IF(LEFT($F65,1)="*",IFERROR(FIND("=",$F65,K65+1),$D65),"")</f>
        <v/>
      </c>
      <c r="M65" s="2" t="str">
        <f t="shared" si="119"/>
        <v/>
      </c>
      <c r="N65" s="2" t="str">
        <f t="shared" si="119"/>
        <v/>
      </c>
      <c r="O65" s="2" t="str">
        <f t="shared" si="119"/>
        <v/>
      </c>
      <c r="P65" s="2" t="str">
        <f t="shared" si="119"/>
        <v/>
      </c>
      <c r="Q65" s="2" t="str">
        <f t="shared" si="97"/>
        <v/>
      </c>
      <c r="R65" s="117" t="str">
        <f t="shared" si="103"/>
        <v/>
      </c>
      <c r="S65" s="117" t="str">
        <f>IF(LEFT($F65,1)="*",IF(VLOOKUP($H65,ELENCHI!$BK$27:$BS$126,5,FALSE)=LEN(R65),0,1),"")</f>
        <v/>
      </c>
      <c r="T65" s="117" t="str">
        <f>IF(S65=0,IFERROR(LEFT(R65,VLOOKUP($H65,ELENCHI!$BK$27:$CF$126,5,FALSE)-VLOOKUP($H65,ELENCHI!$BK$27:$CF$126,10,FALSE))&amp;IF(VLOOKUP($H65,ELENCHI!$BK$27:$CF$126,10,FALSE)=0,"",",")&amp;RIGHT(R65,VLOOKUP($H65,ELENCHI!$BK$27:$CF$126,10,FALSE)),""),"!!!")</f>
        <v>!!!</v>
      </c>
      <c r="U65" s="2" t="str">
        <f t="shared" si="104"/>
        <v/>
      </c>
      <c r="V65" s="2" t="str">
        <f>IF(LEFT($F65,1)="*",IF(VLOOKUP($H65,ELENCHI!$BK$27:$BS$126,6,FALSE)=LEN(U65),0,1),"")</f>
        <v/>
      </c>
      <c r="W65" s="2" t="str">
        <f>IF(V65=0,IFERROR(LEFT(U65,VLOOKUP($H65,ELENCHI!$BK$27:$CF$126,6,FALSE)-VLOOKUP($H65,ELENCHI!$BK$27:$CF$126,11,FALSE))&amp;IF(VLOOKUP($H65,ELENCHI!$BK$27:$CF$126,11,FALSE)=0,"",",")&amp;RIGHT(U65,VLOOKUP($H65,ELENCHI!$BK$27:$CF$126,11,FALSE)),""),"!!!")</f>
        <v>!!!</v>
      </c>
      <c r="X65" s="117" t="str">
        <f t="shared" si="105"/>
        <v/>
      </c>
      <c r="Y65" s="117" t="str">
        <f>IF(LEFT($F65,1)="*",IF(VLOOKUP($H65,ELENCHI!$BK$27:$BS$126,7,FALSE)=LEN(X65),0,1),"")</f>
        <v/>
      </c>
      <c r="Z65" s="117" t="str">
        <f>IF(Y65=0,IFERROR(LEFT(X65,VLOOKUP($H65,ELENCHI!$BK$27:$CF$126,7,FALSE)-VLOOKUP($H65,ELENCHI!$BK$27:$CF$126,12,FALSE))&amp;IF(VLOOKUP($H65,ELENCHI!$BK$27:$CF$126,12,FALSE)=0,"",",")&amp;RIGHT(X65,VLOOKUP($H65,ELENCHI!$BK$27:$CF$126,12,FALSE)),""),"!!!")</f>
        <v>!!!</v>
      </c>
      <c r="AA65" s="137" t="str">
        <f t="shared" si="106"/>
        <v/>
      </c>
      <c r="AB65" s="137" t="str">
        <f>IF(LEFT($F65,1)="*",IF(VLOOKUP($H65,ELENCHI!$BK$27:$BS$126,8,FALSE)=LEN(AA65),0,1),"")</f>
        <v/>
      </c>
      <c r="AC65" s="137" t="str">
        <f>IF(AB65=0,IFERROR(LEFT(AA65,VLOOKUP($H65,ELENCHI!$BK$27:$CF$126,8,FALSE)-VLOOKUP($H65,ELENCHI!$BK$27:$CF$126,13,FALSE))&amp;IF(VLOOKUP($H65,ELENCHI!$BK$27:$CF$126,13,FALSE)=0,"",",")&amp;RIGHT(AA65,VLOOKUP($H65,ELENCHI!$BK$27:$CF$126,13,FALSE)),""),"!!!")</f>
        <v>!!!</v>
      </c>
      <c r="AD65" s="117" t="str">
        <f t="shared" si="107"/>
        <v/>
      </c>
      <c r="AE65" s="117" t="str">
        <f>IF(LEFT($F65,1)="*",IF(VLOOKUP($H65,ELENCHI!$BK$27:$BS$126,9,FALSE)=LEN(AD65),0,1),"")</f>
        <v/>
      </c>
      <c r="AF65" s="117" t="str">
        <f>IF(AE65=0,IFERROR(LEFT(AD65,VLOOKUP($H65,ELENCHI!$BK$27:$CF$126,9,FALSE)-VLOOKUP($H65,ELENCHI!$BK$27:$CF$126,14,FALSE))&amp;IF(VLOOKUP($H65,ELENCHI!$BK$27:$CF$126,14,FALSE)=0,"",",")&amp;RIGHT(AD65,VLOOKUP($H65,ELENCHI!$BK$27:$CF$126,14,FALSE)),""),"!!!")</f>
        <v>!!!</v>
      </c>
      <c r="AG65" s="153">
        <f t="shared" si="108"/>
        <v>0</v>
      </c>
      <c r="AH65" s="2" t="str">
        <f>AM64&amp;IF(H65&lt;&gt;0,VLOOKUP($H65,ELENCHI!$BK$27:$CF$126,16,FALSE)&amp;T65&amp;VLOOKUP($H65,ELENCHI!$BK$27:$CF$126,17,FALSE)&amp;W65&amp;VLOOKUP($H65,ELENCHI!$BK$27:$CF$126,18,FALSE)&amp;Z65&amp;VLOOKUP($H65,ELENCHI!$BK$27:$CF$126,19,FALSE)&amp;AC65&amp;VLOOKUP($H65,ELENCHI!$BK$27:$CF$126,20,FALSE)&amp;AF65&amp;CHAR(10),I65&amp;IF(IFERROR(FIND(CHAR(10),LEFT(B65,LUNGH),1),0)&gt;0,CHAR(10),""))</f>
        <v/>
      </c>
      <c r="AI65" s="3" t="str">
        <f t="shared" si="109"/>
        <v xml:space="preserve"> </v>
      </c>
      <c r="AJ65" s="3">
        <f t="shared" si="110"/>
        <v>999</v>
      </c>
      <c r="AK65" s="3">
        <f t="shared" si="111"/>
        <v>999</v>
      </c>
      <c r="AL65" s="143" t="str">
        <f t="shared" si="98"/>
        <v xml:space="preserve">                                    </v>
      </c>
      <c r="AM65" s="20" t="str">
        <f t="shared" si="99"/>
        <v/>
      </c>
      <c r="AN65" s="372" t="s">
        <v>2544</v>
      </c>
      <c r="AO65" s="316" t="str">
        <f t="shared" si="112"/>
        <v xml:space="preserve">                                    </v>
      </c>
      <c r="AP65" s="316" t="str">
        <f t="shared" si="113"/>
        <v xml:space="preserve">07                                           
</v>
      </c>
    </row>
    <row r="66" spans="1:42" ht="14.45" x14ac:dyDescent="0.35">
      <c r="A66" s="2">
        <v>8</v>
      </c>
      <c r="B66" s="14" t="str">
        <f t="shared" si="89"/>
        <v/>
      </c>
      <c r="C66" s="340" t="str">
        <f t="shared" si="100"/>
        <v xml:space="preserve"> </v>
      </c>
      <c r="D66" s="3">
        <f t="shared" si="101"/>
        <v>999</v>
      </c>
      <c r="E66" s="3">
        <f t="shared" si="118"/>
        <v>999</v>
      </c>
      <c r="F66" s="19" t="str">
        <f t="shared" si="91"/>
        <v xml:space="preserve">                                    </v>
      </c>
      <c r="G66" s="20" t="str">
        <f t="shared" si="92"/>
        <v/>
      </c>
      <c r="H66" s="3">
        <f t="shared" si="93"/>
        <v>0</v>
      </c>
      <c r="I66" s="54" t="str">
        <f t="shared" si="94"/>
        <v/>
      </c>
      <c r="J66" s="3">
        <f t="shared" si="95"/>
        <v>36</v>
      </c>
      <c r="K66" s="3" t="str">
        <f t="shared" si="96"/>
        <v>0</v>
      </c>
      <c r="L66" s="2" t="str">
        <f t="shared" ref="L66:P66" si="120">IF(LEFT($F66,1)="*",IFERROR(FIND("=",$F66,K66+1),$D66),"")</f>
        <v/>
      </c>
      <c r="M66" s="2" t="str">
        <f t="shared" si="120"/>
        <v/>
      </c>
      <c r="N66" s="2" t="str">
        <f t="shared" si="120"/>
        <v/>
      </c>
      <c r="O66" s="2" t="str">
        <f t="shared" si="120"/>
        <v/>
      </c>
      <c r="P66" s="2" t="str">
        <f t="shared" si="120"/>
        <v/>
      </c>
      <c r="Q66" s="2" t="str">
        <f t="shared" si="97"/>
        <v/>
      </c>
      <c r="R66" s="117" t="str">
        <f t="shared" si="103"/>
        <v/>
      </c>
      <c r="S66" s="117" t="str">
        <f>IF(LEFT($F66,1)="*",IF(VLOOKUP($H66,ELENCHI!$BK$27:$BS$126,5,FALSE)=LEN(R66),0,1),"")</f>
        <v/>
      </c>
      <c r="T66" s="117" t="str">
        <f>IF(S66=0,IFERROR(LEFT(R66,VLOOKUP($H66,ELENCHI!$BK$27:$CF$126,5,FALSE)-VLOOKUP($H66,ELENCHI!$BK$27:$CF$126,10,FALSE))&amp;IF(VLOOKUP($H66,ELENCHI!$BK$27:$CF$126,10,FALSE)=0,"",",")&amp;RIGHT(R66,VLOOKUP($H66,ELENCHI!$BK$27:$CF$126,10,FALSE)),""),"!!!")</f>
        <v>!!!</v>
      </c>
      <c r="U66" s="2" t="str">
        <f t="shared" si="104"/>
        <v/>
      </c>
      <c r="V66" s="2" t="str">
        <f>IF(LEFT($F66,1)="*",IF(VLOOKUP($H66,ELENCHI!$BK$27:$BS$126,6,FALSE)=LEN(U66),0,1),"")</f>
        <v/>
      </c>
      <c r="W66" s="2" t="str">
        <f>IF(V66=0,IFERROR(LEFT(U66,VLOOKUP($H66,ELENCHI!$BK$27:$CF$126,6,FALSE)-VLOOKUP($H66,ELENCHI!$BK$27:$CF$126,11,FALSE))&amp;IF(VLOOKUP($H66,ELENCHI!$BK$27:$CF$126,11,FALSE)=0,"",",")&amp;RIGHT(U66,VLOOKUP($H66,ELENCHI!$BK$27:$CF$126,11,FALSE)),""),"!!!")</f>
        <v>!!!</v>
      </c>
      <c r="X66" s="117" t="str">
        <f t="shared" si="105"/>
        <v/>
      </c>
      <c r="Y66" s="117" t="str">
        <f>IF(LEFT($F66,1)="*",IF(VLOOKUP($H66,ELENCHI!$BK$27:$BS$126,7,FALSE)=LEN(X66),0,1),"")</f>
        <v/>
      </c>
      <c r="Z66" s="117" t="str">
        <f>IF(Y66=0,IFERROR(LEFT(X66,VLOOKUP($H66,ELENCHI!$BK$27:$CF$126,7,FALSE)-VLOOKUP($H66,ELENCHI!$BK$27:$CF$126,12,FALSE))&amp;IF(VLOOKUP($H66,ELENCHI!$BK$27:$CF$126,12,FALSE)=0,"",",")&amp;RIGHT(X66,VLOOKUP($H66,ELENCHI!$BK$27:$CF$126,12,FALSE)),""),"!!!")</f>
        <v>!!!</v>
      </c>
      <c r="AA66" s="137" t="str">
        <f t="shared" si="106"/>
        <v/>
      </c>
      <c r="AB66" s="137" t="str">
        <f>IF(LEFT($F66,1)="*",IF(VLOOKUP($H66,ELENCHI!$BK$27:$BS$126,8,FALSE)=LEN(AA66),0,1),"")</f>
        <v/>
      </c>
      <c r="AC66" s="137" t="str">
        <f>IF(AB66=0,IFERROR(LEFT(AA66,VLOOKUP($H66,ELENCHI!$BK$27:$CF$126,8,FALSE)-VLOOKUP($H66,ELENCHI!$BK$27:$CF$126,13,FALSE))&amp;IF(VLOOKUP($H66,ELENCHI!$BK$27:$CF$126,13,FALSE)=0,"",",")&amp;RIGHT(AA66,VLOOKUP($H66,ELENCHI!$BK$27:$CF$126,13,FALSE)),""),"!!!")</f>
        <v>!!!</v>
      </c>
      <c r="AD66" s="117" t="str">
        <f t="shared" si="107"/>
        <v/>
      </c>
      <c r="AE66" s="117" t="str">
        <f>IF(LEFT($F66,1)="*",IF(VLOOKUP($H66,ELENCHI!$BK$27:$BS$126,9,FALSE)=LEN(AD66),0,1),"")</f>
        <v/>
      </c>
      <c r="AF66" s="117" t="str">
        <f>IF(AE66=0,IFERROR(LEFT(AD66,VLOOKUP($H66,ELENCHI!$BK$27:$CF$126,9,FALSE)-VLOOKUP($H66,ELENCHI!$BK$27:$CF$126,14,FALSE))&amp;IF(VLOOKUP($H66,ELENCHI!$BK$27:$CF$126,14,FALSE)=0,"",",")&amp;RIGHT(AD66,VLOOKUP($H66,ELENCHI!$BK$27:$CF$126,14,FALSE)),""),"!!!")</f>
        <v>!!!</v>
      </c>
      <c r="AG66" s="153">
        <f t="shared" si="108"/>
        <v>0</v>
      </c>
      <c r="AH66" s="2" t="str">
        <f>AM65&amp;IF(H66&lt;&gt;0,VLOOKUP($H66,ELENCHI!$BK$27:$CF$126,16,FALSE)&amp;T66&amp;VLOOKUP($H66,ELENCHI!$BK$27:$CF$126,17,FALSE)&amp;W66&amp;VLOOKUP($H66,ELENCHI!$BK$27:$CF$126,18,FALSE)&amp;Z66&amp;VLOOKUP($H66,ELENCHI!$BK$27:$CF$126,19,FALSE)&amp;AC66&amp;VLOOKUP($H66,ELENCHI!$BK$27:$CF$126,20,FALSE)&amp;AF66&amp;CHAR(10),I66&amp;IF(IFERROR(FIND(CHAR(10),LEFT(B66,LUNGH),1),0)&gt;0,CHAR(10),""))</f>
        <v/>
      </c>
      <c r="AI66" s="3" t="str">
        <f t="shared" si="109"/>
        <v xml:space="preserve"> </v>
      </c>
      <c r="AJ66" s="3">
        <f t="shared" si="110"/>
        <v>999</v>
      </c>
      <c r="AK66" s="3">
        <f t="shared" si="111"/>
        <v>999</v>
      </c>
      <c r="AL66" s="143" t="str">
        <f t="shared" si="98"/>
        <v xml:space="preserve">                                    </v>
      </c>
      <c r="AM66" s="20" t="str">
        <f t="shared" si="99"/>
        <v/>
      </c>
      <c r="AN66" s="372" t="s">
        <v>2545</v>
      </c>
      <c r="AO66" s="316" t="str">
        <f t="shared" si="112"/>
        <v xml:space="preserve">                                    </v>
      </c>
      <c r="AP66" s="316" t="str">
        <f t="shared" si="113"/>
        <v xml:space="preserve">08                                           
</v>
      </c>
    </row>
    <row r="67" spans="1:42" ht="14.45" x14ac:dyDescent="0.35">
      <c r="A67" s="2">
        <v>9</v>
      </c>
      <c r="B67" s="14" t="str">
        <f t="shared" si="89"/>
        <v/>
      </c>
      <c r="C67" s="340" t="str">
        <f t="shared" si="100"/>
        <v xml:space="preserve"> </v>
      </c>
      <c r="D67" s="3">
        <f t="shared" si="101"/>
        <v>999</v>
      </c>
      <c r="E67" s="3">
        <f t="shared" si="118"/>
        <v>999</v>
      </c>
      <c r="F67" s="19" t="str">
        <f t="shared" si="91"/>
        <v xml:space="preserve">                                    </v>
      </c>
      <c r="G67" s="20" t="str">
        <f t="shared" si="92"/>
        <v/>
      </c>
      <c r="H67" s="3">
        <f t="shared" si="93"/>
        <v>0</v>
      </c>
      <c r="I67" s="54" t="str">
        <f t="shared" si="94"/>
        <v/>
      </c>
      <c r="J67" s="3">
        <f t="shared" si="95"/>
        <v>36</v>
      </c>
      <c r="K67" s="3" t="str">
        <f t="shared" si="96"/>
        <v>0</v>
      </c>
      <c r="L67" s="2" t="str">
        <f t="shared" ref="L67:P67" si="121">IF(LEFT($F67,1)="*",IFERROR(FIND("=",$F67,K67+1),$D67),"")</f>
        <v/>
      </c>
      <c r="M67" s="2" t="str">
        <f t="shared" si="121"/>
        <v/>
      </c>
      <c r="N67" s="2" t="str">
        <f t="shared" si="121"/>
        <v/>
      </c>
      <c r="O67" s="2" t="str">
        <f t="shared" si="121"/>
        <v/>
      </c>
      <c r="P67" s="2" t="str">
        <f t="shared" si="121"/>
        <v/>
      </c>
      <c r="Q67" s="2" t="str">
        <f t="shared" si="97"/>
        <v/>
      </c>
      <c r="R67" s="117" t="str">
        <f t="shared" si="103"/>
        <v/>
      </c>
      <c r="S67" s="117" t="str">
        <f>IF(LEFT($F67,1)="*",IF(VLOOKUP($H67,ELENCHI!$BK$27:$BS$126,5,FALSE)=LEN(R67),0,1),"")</f>
        <v/>
      </c>
      <c r="T67" s="117" t="str">
        <f>IF(S67=0,IFERROR(LEFT(R67,VLOOKUP($H67,ELENCHI!$BK$27:$CF$126,5,FALSE)-VLOOKUP($H67,ELENCHI!$BK$27:$CF$126,10,FALSE))&amp;IF(VLOOKUP($H67,ELENCHI!$BK$27:$CF$126,10,FALSE)=0,"",",")&amp;RIGHT(R67,VLOOKUP($H67,ELENCHI!$BK$27:$CF$126,10,FALSE)),""),"!!!")</f>
        <v>!!!</v>
      </c>
      <c r="U67" s="2" t="str">
        <f t="shared" si="104"/>
        <v/>
      </c>
      <c r="V67" s="2" t="str">
        <f>IF(LEFT($F67,1)="*",IF(VLOOKUP($H67,ELENCHI!$BK$27:$BS$126,6,FALSE)=LEN(U67),0,1),"")</f>
        <v/>
      </c>
      <c r="W67" s="2" t="str">
        <f>IF(V67=0,IFERROR(LEFT(U67,VLOOKUP($H67,ELENCHI!$BK$27:$CF$126,6,FALSE)-VLOOKUP($H67,ELENCHI!$BK$27:$CF$126,11,FALSE))&amp;IF(VLOOKUP($H67,ELENCHI!$BK$27:$CF$126,11,FALSE)=0,"",",")&amp;RIGHT(U67,VLOOKUP($H67,ELENCHI!$BK$27:$CF$126,11,FALSE)),""),"!!!")</f>
        <v>!!!</v>
      </c>
      <c r="X67" s="117" t="str">
        <f t="shared" si="105"/>
        <v/>
      </c>
      <c r="Y67" s="117" t="str">
        <f>IF(LEFT($F67,1)="*",IF(VLOOKUP($H67,ELENCHI!$BK$27:$BS$126,7,FALSE)=LEN(X67),0,1),"")</f>
        <v/>
      </c>
      <c r="Z67" s="117" t="str">
        <f>IF(Y67=0,IFERROR(LEFT(X67,VLOOKUP($H67,ELENCHI!$BK$27:$CF$126,7,FALSE)-VLOOKUP($H67,ELENCHI!$BK$27:$CF$126,12,FALSE))&amp;IF(VLOOKUP($H67,ELENCHI!$BK$27:$CF$126,12,FALSE)=0,"",",")&amp;RIGHT(X67,VLOOKUP($H67,ELENCHI!$BK$27:$CF$126,12,FALSE)),""),"!!!")</f>
        <v>!!!</v>
      </c>
      <c r="AA67" s="137" t="str">
        <f t="shared" si="106"/>
        <v/>
      </c>
      <c r="AB67" s="137" t="str">
        <f>IF(LEFT($F67,1)="*",IF(VLOOKUP($H67,ELENCHI!$BK$27:$BS$126,8,FALSE)=LEN(AA67),0,1),"")</f>
        <v/>
      </c>
      <c r="AC67" s="137" t="str">
        <f>IF(AB67=0,IFERROR(LEFT(AA67,VLOOKUP($H67,ELENCHI!$BK$27:$CF$126,8,FALSE)-VLOOKUP($H67,ELENCHI!$BK$27:$CF$126,13,FALSE))&amp;IF(VLOOKUP($H67,ELENCHI!$BK$27:$CF$126,13,FALSE)=0,"",",")&amp;RIGHT(AA67,VLOOKUP($H67,ELENCHI!$BK$27:$CF$126,13,FALSE)),""),"!!!")</f>
        <v>!!!</v>
      </c>
      <c r="AD67" s="117" t="str">
        <f t="shared" si="107"/>
        <v/>
      </c>
      <c r="AE67" s="117" t="str">
        <f>IF(LEFT($F67,1)="*",IF(VLOOKUP($H67,ELENCHI!$BK$27:$BS$126,9,FALSE)=LEN(AD67),0,1),"")</f>
        <v/>
      </c>
      <c r="AF67" s="117" t="str">
        <f>IF(AE67=0,IFERROR(LEFT(AD67,VLOOKUP($H67,ELENCHI!$BK$27:$CF$126,9,FALSE)-VLOOKUP($H67,ELENCHI!$BK$27:$CF$126,14,FALSE))&amp;IF(VLOOKUP($H67,ELENCHI!$BK$27:$CF$126,14,FALSE)=0,"",",")&amp;RIGHT(AD67,VLOOKUP($H67,ELENCHI!$BK$27:$CF$126,14,FALSE)),""),"!!!")</f>
        <v>!!!</v>
      </c>
      <c r="AG67" s="153">
        <f t="shared" si="108"/>
        <v>0</v>
      </c>
      <c r="AH67" s="2" t="str">
        <f>AM66&amp;IF(H67&lt;&gt;0,VLOOKUP($H67,ELENCHI!$BK$27:$CF$126,16,FALSE)&amp;T67&amp;VLOOKUP($H67,ELENCHI!$BK$27:$CF$126,17,FALSE)&amp;W67&amp;VLOOKUP($H67,ELENCHI!$BK$27:$CF$126,18,FALSE)&amp;Z67&amp;VLOOKUP($H67,ELENCHI!$BK$27:$CF$126,19,FALSE)&amp;AC67&amp;VLOOKUP($H67,ELENCHI!$BK$27:$CF$126,20,FALSE)&amp;AF67&amp;CHAR(10),I67&amp;IF(IFERROR(FIND(CHAR(10),LEFT(B67,LUNGH),1),0)&gt;0,CHAR(10),""))</f>
        <v/>
      </c>
      <c r="AI67" s="3" t="str">
        <f t="shared" si="109"/>
        <v xml:space="preserve"> </v>
      </c>
      <c r="AJ67" s="3">
        <f t="shared" si="110"/>
        <v>999</v>
      </c>
      <c r="AK67" s="3">
        <f t="shared" si="111"/>
        <v>999</v>
      </c>
      <c r="AL67" s="143" t="str">
        <f t="shared" si="98"/>
        <v xml:space="preserve">                                    </v>
      </c>
      <c r="AM67" s="20" t="str">
        <f t="shared" si="99"/>
        <v/>
      </c>
      <c r="AN67" s="372" t="s">
        <v>2546</v>
      </c>
      <c r="AO67" s="316" t="str">
        <f t="shared" si="112"/>
        <v xml:space="preserve">                                    </v>
      </c>
      <c r="AP67" s="316" t="str">
        <f t="shared" si="113"/>
        <v xml:space="preserve">09                                           
</v>
      </c>
    </row>
    <row r="68" spans="1:42" ht="14.45" x14ac:dyDescent="0.35">
      <c r="A68" s="2">
        <v>10</v>
      </c>
      <c r="B68" s="14" t="str">
        <f t="shared" si="89"/>
        <v/>
      </c>
      <c r="C68" s="340" t="str">
        <f t="shared" si="100"/>
        <v xml:space="preserve"> </v>
      </c>
      <c r="D68" s="3">
        <f t="shared" si="101"/>
        <v>999</v>
      </c>
      <c r="E68" s="3">
        <f t="shared" si="118"/>
        <v>999</v>
      </c>
      <c r="F68" s="19" t="str">
        <f t="shared" si="91"/>
        <v xml:space="preserve">                                    </v>
      </c>
      <c r="G68" s="20" t="str">
        <f t="shared" si="92"/>
        <v/>
      </c>
      <c r="H68" s="3">
        <f t="shared" si="93"/>
        <v>0</v>
      </c>
      <c r="I68" s="54" t="str">
        <f t="shared" si="94"/>
        <v/>
      </c>
      <c r="J68" s="3">
        <f t="shared" si="95"/>
        <v>36</v>
      </c>
      <c r="K68" s="3" t="str">
        <f t="shared" si="96"/>
        <v>0</v>
      </c>
      <c r="L68" s="2" t="str">
        <f t="shared" ref="L68:P68" si="122">IF(LEFT($F68,1)="*",IFERROR(FIND("=",$F68,K68+1),$D68),"")</f>
        <v/>
      </c>
      <c r="M68" s="2" t="str">
        <f t="shared" si="122"/>
        <v/>
      </c>
      <c r="N68" s="2" t="str">
        <f t="shared" si="122"/>
        <v/>
      </c>
      <c r="O68" s="2" t="str">
        <f t="shared" si="122"/>
        <v/>
      </c>
      <c r="P68" s="2" t="str">
        <f t="shared" si="122"/>
        <v/>
      </c>
      <c r="Q68" s="2" t="str">
        <f t="shared" si="97"/>
        <v/>
      </c>
      <c r="R68" s="117" t="str">
        <f t="shared" si="103"/>
        <v/>
      </c>
      <c r="S68" s="117" t="str">
        <f>IF(LEFT($F68,1)="*",IF(VLOOKUP($H68,ELENCHI!$BK$27:$BS$126,5,FALSE)=LEN(R68),0,1),"")</f>
        <v/>
      </c>
      <c r="T68" s="117" t="str">
        <f>IF(S68=0,IFERROR(LEFT(R68,VLOOKUP($H68,ELENCHI!$BK$27:$CF$126,5,FALSE)-VLOOKUP($H68,ELENCHI!$BK$27:$CF$126,10,FALSE))&amp;IF(VLOOKUP($H68,ELENCHI!$BK$27:$CF$126,10,FALSE)=0,"",",")&amp;RIGHT(R68,VLOOKUP($H68,ELENCHI!$BK$27:$CF$126,10,FALSE)),""),"!!!")</f>
        <v>!!!</v>
      </c>
      <c r="U68" s="2" t="str">
        <f t="shared" si="104"/>
        <v/>
      </c>
      <c r="V68" s="2" t="str">
        <f>IF(LEFT($F68,1)="*",IF(VLOOKUP($H68,ELENCHI!$BK$27:$BS$126,6,FALSE)=LEN(U68),0,1),"")</f>
        <v/>
      </c>
      <c r="W68" s="2" t="str">
        <f>IF(V68=0,IFERROR(LEFT(U68,VLOOKUP($H68,ELENCHI!$BK$27:$CF$126,6,FALSE)-VLOOKUP($H68,ELENCHI!$BK$27:$CF$126,11,FALSE))&amp;IF(VLOOKUP($H68,ELENCHI!$BK$27:$CF$126,11,FALSE)=0,"",",")&amp;RIGHT(U68,VLOOKUP($H68,ELENCHI!$BK$27:$CF$126,11,FALSE)),""),"!!!")</f>
        <v>!!!</v>
      </c>
      <c r="X68" s="117" t="str">
        <f t="shared" si="105"/>
        <v/>
      </c>
      <c r="Y68" s="117" t="str">
        <f>IF(LEFT($F68,1)="*",IF(VLOOKUP($H68,ELENCHI!$BK$27:$BS$126,7,FALSE)=LEN(X68),0,1),"")</f>
        <v/>
      </c>
      <c r="Z68" s="117" t="str">
        <f>IF(Y68=0,IFERROR(LEFT(X68,VLOOKUP($H68,ELENCHI!$BK$27:$CF$126,7,FALSE)-VLOOKUP($H68,ELENCHI!$BK$27:$CF$126,12,FALSE))&amp;IF(VLOOKUP($H68,ELENCHI!$BK$27:$CF$126,12,FALSE)=0,"",",")&amp;RIGHT(X68,VLOOKUP($H68,ELENCHI!$BK$27:$CF$126,12,FALSE)),""),"!!!")</f>
        <v>!!!</v>
      </c>
      <c r="AA68" s="137" t="str">
        <f t="shared" si="106"/>
        <v/>
      </c>
      <c r="AB68" s="137" t="str">
        <f>IF(LEFT($F68,1)="*",IF(VLOOKUP($H68,ELENCHI!$BK$27:$BS$126,8,FALSE)=LEN(AA68),0,1),"")</f>
        <v/>
      </c>
      <c r="AC68" s="137" t="str">
        <f>IF(AB68=0,IFERROR(LEFT(AA68,VLOOKUP($H68,ELENCHI!$BK$27:$CF$126,8,FALSE)-VLOOKUP($H68,ELENCHI!$BK$27:$CF$126,13,FALSE))&amp;IF(VLOOKUP($H68,ELENCHI!$BK$27:$CF$126,13,FALSE)=0,"",",")&amp;RIGHT(AA68,VLOOKUP($H68,ELENCHI!$BK$27:$CF$126,13,FALSE)),""),"!!!")</f>
        <v>!!!</v>
      </c>
      <c r="AD68" s="117" t="str">
        <f t="shared" si="107"/>
        <v/>
      </c>
      <c r="AE68" s="117" t="str">
        <f>IF(LEFT($F68,1)="*",IF(VLOOKUP($H68,ELENCHI!$BK$27:$BS$126,9,FALSE)=LEN(AD68),0,1),"")</f>
        <v/>
      </c>
      <c r="AF68" s="117" t="str">
        <f>IF(AE68=0,IFERROR(LEFT(AD68,VLOOKUP($H68,ELENCHI!$BK$27:$CF$126,9,FALSE)-VLOOKUP($H68,ELENCHI!$BK$27:$CF$126,14,FALSE))&amp;IF(VLOOKUP($H68,ELENCHI!$BK$27:$CF$126,14,FALSE)=0,"",",")&amp;RIGHT(AD68,VLOOKUP($H68,ELENCHI!$BK$27:$CF$126,14,FALSE)),""),"!!!")</f>
        <v>!!!</v>
      </c>
      <c r="AG68" s="153">
        <f t="shared" si="108"/>
        <v>0</v>
      </c>
      <c r="AH68" s="2" t="str">
        <f>AM67&amp;IF(H68&lt;&gt;0,VLOOKUP($H68,ELENCHI!$BK$27:$CF$126,16,FALSE)&amp;T68&amp;VLOOKUP($H68,ELENCHI!$BK$27:$CF$126,17,FALSE)&amp;W68&amp;VLOOKUP($H68,ELENCHI!$BK$27:$CF$126,18,FALSE)&amp;Z68&amp;VLOOKUP($H68,ELENCHI!$BK$27:$CF$126,19,FALSE)&amp;AC68&amp;VLOOKUP($H68,ELENCHI!$BK$27:$CF$126,20,FALSE)&amp;AF68&amp;CHAR(10),I68&amp;IF(IFERROR(FIND(CHAR(10),LEFT(B68,LUNGH),1),0)&gt;0,CHAR(10),""))</f>
        <v/>
      </c>
      <c r="AI68" s="3" t="str">
        <f t="shared" si="109"/>
        <v xml:space="preserve"> </v>
      </c>
      <c r="AJ68" s="3">
        <f t="shared" si="110"/>
        <v>999</v>
      </c>
      <c r="AK68" s="3">
        <f t="shared" si="111"/>
        <v>999</v>
      </c>
      <c r="AL68" s="143" t="str">
        <f t="shared" si="98"/>
        <v xml:space="preserve">                                    </v>
      </c>
      <c r="AM68" s="20" t="str">
        <f t="shared" si="99"/>
        <v/>
      </c>
      <c r="AN68" s="372" t="s">
        <v>2547</v>
      </c>
      <c r="AO68" s="316" t="str">
        <f t="shared" si="112"/>
        <v xml:space="preserve">                                    </v>
      </c>
      <c r="AP68" s="316" t="str">
        <f t="shared" si="113"/>
        <v xml:space="preserve">10                                           
</v>
      </c>
    </row>
    <row r="69" spans="1:42" ht="14.45" x14ac:dyDescent="0.35">
      <c r="A69" s="2">
        <v>11</v>
      </c>
      <c r="B69" s="14" t="str">
        <f t="shared" si="89"/>
        <v/>
      </c>
      <c r="C69" s="340" t="str">
        <f t="shared" si="100"/>
        <v xml:space="preserve"> </v>
      </c>
      <c r="D69" s="3">
        <f t="shared" si="101"/>
        <v>999</v>
      </c>
      <c r="E69" s="3">
        <f t="shared" si="118"/>
        <v>999</v>
      </c>
      <c r="F69" s="19" t="str">
        <f t="shared" si="91"/>
        <v xml:space="preserve">                                    </v>
      </c>
      <c r="G69" s="20" t="str">
        <f t="shared" si="92"/>
        <v/>
      </c>
      <c r="H69" s="3">
        <f t="shared" si="93"/>
        <v>0</v>
      </c>
      <c r="I69" s="54" t="str">
        <f t="shared" si="94"/>
        <v/>
      </c>
      <c r="J69" s="3">
        <f t="shared" si="95"/>
        <v>36</v>
      </c>
      <c r="K69" s="3" t="str">
        <f t="shared" si="96"/>
        <v>0</v>
      </c>
      <c r="L69" s="2" t="str">
        <f t="shared" ref="L69:P69" si="123">IF(LEFT($F69,1)="*",IFERROR(FIND("=",$F69,K69+1),$D69),"")</f>
        <v/>
      </c>
      <c r="M69" s="2" t="str">
        <f t="shared" si="123"/>
        <v/>
      </c>
      <c r="N69" s="2" t="str">
        <f t="shared" si="123"/>
        <v/>
      </c>
      <c r="O69" s="2" t="str">
        <f t="shared" si="123"/>
        <v/>
      </c>
      <c r="P69" s="2" t="str">
        <f t="shared" si="123"/>
        <v/>
      </c>
      <c r="Q69" s="2" t="str">
        <f t="shared" si="97"/>
        <v/>
      </c>
      <c r="R69" s="117" t="str">
        <f t="shared" si="103"/>
        <v/>
      </c>
      <c r="S69" s="117" t="str">
        <f>IF(LEFT($F69,1)="*",IF(VLOOKUP($H69,ELENCHI!$BK$27:$BS$126,5,FALSE)=LEN(R69),0,1),"")</f>
        <v/>
      </c>
      <c r="T69" s="117" t="str">
        <f>IF(S69=0,IFERROR(LEFT(R69,VLOOKUP($H69,ELENCHI!$BK$27:$CF$126,5,FALSE)-VLOOKUP($H69,ELENCHI!$BK$27:$CF$126,10,FALSE))&amp;IF(VLOOKUP($H69,ELENCHI!$BK$27:$CF$126,10,FALSE)=0,"",",")&amp;RIGHT(R69,VLOOKUP($H69,ELENCHI!$BK$27:$CF$126,10,FALSE)),""),"!!!")</f>
        <v>!!!</v>
      </c>
      <c r="U69" s="2" t="str">
        <f t="shared" si="104"/>
        <v/>
      </c>
      <c r="V69" s="2" t="str">
        <f>IF(LEFT($F69,1)="*",IF(VLOOKUP($H69,ELENCHI!$BK$27:$BS$126,6,FALSE)=LEN(U69),0,1),"")</f>
        <v/>
      </c>
      <c r="W69" s="2" t="str">
        <f>IF(V69=0,IFERROR(LEFT(U69,VLOOKUP($H69,ELENCHI!$BK$27:$CF$126,6,FALSE)-VLOOKUP($H69,ELENCHI!$BK$27:$CF$126,11,FALSE))&amp;IF(VLOOKUP($H69,ELENCHI!$BK$27:$CF$126,11,FALSE)=0,"",",")&amp;RIGHT(U69,VLOOKUP($H69,ELENCHI!$BK$27:$CF$126,11,FALSE)),""),"!!!")</f>
        <v>!!!</v>
      </c>
      <c r="X69" s="117" t="str">
        <f t="shared" si="105"/>
        <v/>
      </c>
      <c r="Y69" s="117" t="str">
        <f>IF(LEFT($F69,1)="*",IF(VLOOKUP($H69,ELENCHI!$BK$27:$BS$126,7,FALSE)=LEN(X69),0,1),"")</f>
        <v/>
      </c>
      <c r="Z69" s="117" t="str">
        <f>IF(Y69=0,IFERROR(LEFT(X69,VLOOKUP($H69,ELENCHI!$BK$27:$CF$126,7,FALSE)-VLOOKUP($H69,ELENCHI!$BK$27:$CF$126,12,FALSE))&amp;IF(VLOOKUP($H69,ELENCHI!$BK$27:$CF$126,12,FALSE)=0,"",",")&amp;RIGHT(X69,VLOOKUP($H69,ELENCHI!$BK$27:$CF$126,12,FALSE)),""),"!!!")</f>
        <v>!!!</v>
      </c>
      <c r="AA69" s="137" t="str">
        <f t="shared" si="106"/>
        <v/>
      </c>
      <c r="AB69" s="137" t="str">
        <f>IF(LEFT($F69,1)="*",IF(VLOOKUP($H69,ELENCHI!$BK$27:$BS$126,8,FALSE)=LEN(AA69),0,1),"")</f>
        <v/>
      </c>
      <c r="AC69" s="137" t="str">
        <f>IF(AB69=0,IFERROR(LEFT(AA69,VLOOKUP($H69,ELENCHI!$BK$27:$CF$126,8,FALSE)-VLOOKUP($H69,ELENCHI!$BK$27:$CF$126,13,FALSE))&amp;IF(VLOOKUP($H69,ELENCHI!$BK$27:$CF$126,13,FALSE)=0,"",",")&amp;RIGHT(AA69,VLOOKUP($H69,ELENCHI!$BK$27:$CF$126,13,FALSE)),""),"!!!")</f>
        <v>!!!</v>
      </c>
      <c r="AD69" s="117" t="str">
        <f t="shared" si="107"/>
        <v/>
      </c>
      <c r="AE69" s="117" t="str">
        <f>IF(LEFT($F69,1)="*",IF(VLOOKUP($H69,ELENCHI!$BK$27:$BS$126,9,FALSE)=LEN(AD69),0,1),"")</f>
        <v/>
      </c>
      <c r="AF69" s="117" t="str">
        <f>IF(AE69=0,IFERROR(LEFT(AD69,VLOOKUP($H69,ELENCHI!$BK$27:$CF$126,9,FALSE)-VLOOKUP($H69,ELENCHI!$BK$27:$CF$126,14,FALSE))&amp;IF(VLOOKUP($H69,ELENCHI!$BK$27:$CF$126,14,FALSE)=0,"",",")&amp;RIGHT(AD69,VLOOKUP($H69,ELENCHI!$BK$27:$CF$126,14,FALSE)),""),"!!!")</f>
        <v>!!!</v>
      </c>
      <c r="AG69" s="153">
        <f t="shared" si="108"/>
        <v>0</v>
      </c>
      <c r="AH69" s="2" t="str">
        <f>AM68&amp;IF(H69&lt;&gt;0,VLOOKUP($H69,ELENCHI!$BK$27:$CF$126,16,FALSE)&amp;T69&amp;VLOOKUP($H69,ELENCHI!$BK$27:$CF$126,17,FALSE)&amp;W69&amp;VLOOKUP($H69,ELENCHI!$BK$27:$CF$126,18,FALSE)&amp;Z69&amp;VLOOKUP($H69,ELENCHI!$BK$27:$CF$126,19,FALSE)&amp;AC69&amp;VLOOKUP($H69,ELENCHI!$BK$27:$CF$126,20,FALSE)&amp;AF69&amp;CHAR(10),I69&amp;IF(IFERROR(FIND(CHAR(10),LEFT(B69,LUNGH),1),0)&gt;0,CHAR(10),""))</f>
        <v/>
      </c>
      <c r="AI69" s="3" t="str">
        <f t="shared" si="109"/>
        <v xml:space="preserve"> </v>
      </c>
      <c r="AJ69" s="3">
        <f t="shared" si="110"/>
        <v>999</v>
      </c>
      <c r="AK69" s="3">
        <f t="shared" si="111"/>
        <v>999</v>
      </c>
      <c r="AL69" s="143" t="str">
        <f t="shared" si="98"/>
        <v xml:space="preserve">                                    </v>
      </c>
      <c r="AM69" s="20" t="str">
        <f t="shared" si="99"/>
        <v/>
      </c>
      <c r="AN69" s="372" t="s">
        <v>2548</v>
      </c>
      <c r="AO69" s="316" t="str">
        <f t="shared" si="112"/>
        <v xml:space="preserve">                                    </v>
      </c>
      <c r="AP69" s="316" t="str">
        <f t="shared" si="113"/>
        <v xml:space="preserve">11                                           
</v>
      </c>
    </row>
    <row r="70" spans="1:42" ht="14.45" x14ac:dyDescent="0.35">
      <c r="A70" s="2">
        <v>12</v>
      </c>
      <c r="B70" s="14" t="str">
        <f t="shared" si="89"/>
        <v/>
      </c>
      <c r="C70" s="340" t="str">
        <f t="shared" si="100"/>
        <v xml:space="preserve"> </v>
      </c>
      <c r="D70" s="3">
        <f t="shared" si="101"/>
        <v>999</v>
      </c>
      <c r="E70" s="3">
        <f t="shared" si="118"/>
        <v>999</v>
      </c>
      <c r="F70" s="19" t="str">
        <f t="shared" si="91"/>
        <v xml:space="preserve">                                    </v>
      </c>
      <c r="G70" s="20" t="str">
        <f t="shared" si="92"/>
        <v/>
      </c>
      <c r="H70" s="3">
        <f t="shared" si="93"/>
        <v>0</v>
      </c>
      <c r="I70" s="54" t="str">
        <f t="shared" si="94"/>
        <v/>
      </c>
      <c r="J70" s="3">
        <f t="shared" si="95"/>
        <v>36</v>
      </c>
      <c r="K70" s="3" t="str">
        <f t="shared" si="96"/>
        <v>0</v>
      </c>
      <c r="L70" s="2" t="str">
        <f t="shared" ref="L70:P70" si="124">IF(LEFT($F70,1)="*",IFERROR(FIND("=",$F70,K70+1),$D70),"")</f>
        <v/>
      </c>
      <c r="M70" s="2" t="str">
        <f t="shared" si="124"/>
        <v/>
      </c>
      <c r="N70" s="2" t="str">
        <f t="shared" si="124"/>
        <v/>
      </c>
      <c r="O70" s="2" t="str">
        <f t="shared" si="124"/>
        <v/>
      </c>
      <c r="P70" s="2" t="str">
        <f t="shared" si="124"/>
        <v/>
      </c>
      <c r="Q70" s="2" t="str">
        <f t="shared" si="97"/>
        <v/>
      </c>
      <c r="R70" s="117" t="str">
        <f t="shared" si="103"/>
        <v/>
      </c>
      <c r="S70" s="117" t="str">
        <f>IF(LEFT($F70,1)="*",IF(VLOOKUP($H70,ELENCHI!$BK$27:$BS$126,5,FALSE)=LEN(R70),0,1),"")</f>
        <v/>
      </c>
      <c r="T70" s="117" t="str">
        <f>IF(S70=0,IFERROR(LEFT(R70,VLOOKUP($H70,ELENCHI!$BK$27:$CF$126,5,FALSE)-VLOOKUP($H70,ELENCHI!$BK$27:$CF$126,10,FALSE))&amp;IF(VLOOKUP($H70,ELENCHI!$BK$27:$CF$126,10,FALSE)=0,"",",")&amp;RIGHT(R70,VLOOKUP($H70,ELENCHI!$BK$27:$CF$126,10,FALSE)),""),"!!!")</f>
        <v>!!!</v>
      </c>
      <c r="U70" s="2" t="str">
        <f t="shared" si="104"/>
        <v/>
      </c>
      <c r="V70" s="2" t="str">
        <f>IF(LEFT($F70,1)="*",IF(VLOOKUP($H70,ELENCHI!$BK$27:$BS$126,6,FALSE)=LEN(U70),0,1),"")</f>
        <v/>
      </c>
      <c r="W70" s="2" t="str">
        <f>IF(V70=0,IFERROR(LEFT(U70,VLOOKUP($H70,ELENCHI!$BK$27:$CF$126,6,FALSE)-VLOOKUP($H70,ELENCHI!$BK$27:$CF$126,11,FALSE))&amp;IF(VLOOKUP($H70,ELENCHI!$BK$27:$CF$126,11,FALSE)=0,"",",")&amp;RIGHT(U70,VLOOKUP($H70,ELENCHI!$BK$27:$CF$126,11,FALSE)),""),"!!!")</f>
        <v>!!!</v>
      </c>
      <c r="X70" s="117" t="str">
        <f t="shared" si="105"/>
        <v/>
      </c>
      <c r="Y70" s="117" t="str">
        <f>IF(LEFT($F70,1)="*",IF(VLOOKUP($H70,ELENCHI!$BK$27:$BS$126,7,FALSE)=LEN(X70),0,1),"")</f>
        <v/>
      </c>
      <c r="Z70" s="117" t="str">
        <f>IF(Y70=0,IFERROR(LEFT(X70,VLOOKUP($H70,ELENCHI!$BK$27:$CF$126,7,FALSE)-VLOOKUP($H70,ELENCHI!$BK$27:$CF$126,12,FALSE))&amp;IF(VLOOKUP($H70,ELENCHI!$BK$27:$CF$126,12,FALSE)=0,"",",")&amp;RIGHT(X70,VLOOKUP($H70,ELENCHI!$BK$27:$CF$126,12,FALSE)),""),"!!!")</f>
        <v>!!!</v>
      </c>
      <c r="AA70" s="137" t="str">
        <f t="shared" si="106"/>
        <v/>
      </c>
      <c r="AB70" s="137" t="str">
        <f>IF(LEFT($F70,1)="*",IF(VLOOKUP($H70,ELENCHI!$BK$27:$BS$126,8,FALSE)=LEN(AA70),0,1),"")</f>
        <v/>
      </c>
      <c r="AC70" s="137" t="str">
        <f>IF(AB70=0,IFERROR(LEFT(AA70,VLOOKUP($H70,ELENCHI!$BK$27:$CF$126,8,FALSE)-VLOOKUP($H70,ELENCHI!$BK$27:$CF$126,13,FALSE))&amp;IF(VLOOKUP($H70,ELENCHI!$BK$27:$CF$126,13,FALSE)=0,"",",")&amp;RIGHT(AA70,VLOOKUP($H70,ELENCHI!$BK$27:$CF$126,13,FALSE)),""),"!!!")</f>
        <v>!!!</v>
      </c>
      <c r="AD70" s="117" t="str">
        <f t="shared" si="107"/>
        <v/>
      </c>
      <c r="AE70" s="117" t="str">
        <f>IF(LEFT($F70,1)="*",IF(VLOOKUP($H70,ELENCHI!$BK$27:$BS$126,9,FALSE)=LEN(AD70),0,1),"")</f>
        <v/>
      </c>
      <c r="AF70" s="117" t="str">
        <f>IF(AE70=0,IFERROR(LEFT(AD70,VLOOKUP($H70,ELENCHI!$BK$27:$CF$126,9,FALSE)-VLOOKUP($H70,ELENCHI!$BK$27:$CF$126,14,FALSE))&amp;IF(VLOOKUP($H70,ELENCHI!$BK$27:$CF$126,14,FALSE)=0,"",",")&amp;RIGHT(AD70,VLOOKUP($H70,ELENCHI!$BK$27:$CF$126,14,FALSE)),""),"!!!")</f>
        <v>!!!</v>
      </c>
      <c r="AG70" s="153">
        <f t="shared" si="108"/>
        <v>0</v>
      </c>
      <c r="AH70" s="2" t="str">
        <f>AM69&amp;IF(H70&lt;&gt;0,VLOOKUP($H70,ELENCHI!$BK$27:$CF$126,16,FALSE)&amp;T70&amp;VLOOKUP($H70,ELENCHI!$BK$27:$CF$126,17,FALSE)&amp;W70&amp;VLOOKUP($H70,ELENCHI!$BK$27:$CF$126,18,FALSE)&amp;Z70&amp;VLOOKUP($H70,ELENCHI!$BK$27:$CF$126,19,FALSE)&amp;AC70&amp;VLOOKUP($H70,ELENCHI!$BK$27:$CF$126,20,FALSE)&amp;AF70&amp;CHAR(10),I70&amp;IF(IFERROR(FIND(CHAR(10),LEFT(B70,LUNGH),1),0)&gt;0,CHAR(10),""))</f>
        <v/>
      </c>
      <c r="AI70" s="3" t="str">
        <f t="shared" si="109"/>
        <v xml:space="preserve"> </v>
      </c>
      <c r="AJ70" s="3">
        <f t="shared" si="110"/>
        <v>999</v>
      </c>
      <c r="AK70" s="3">
        <f t="shared" si="111"/>
        <v>999</v>
      </c>
      <c r="AL70" s="143" t="str">
        <f t="shared" si="98"/>
        <v xml:space="preserve">                                    </v>
      </c>
      <c r="AM70" s="20" t="str">
        <f t="shared" si="99"/>
        <v/>
      </c>
      <c r="AN70" s="372" t="s">
        <v>2549</v>
      </c>
      <c r="AO70" s="316" t="str">
        <f t="shared" si="112"/>
        <v xml:space="preserve">                                    </v>
      </c>
      <c r="AP70" s="316" t="str">
        <f t="shared" si="113"/>
        <v xml:space="preserve">12                                           
</v>
      </c>
    </row>
    <row r="71" spans="1:42" ht="14.45" x14ac:dyDescent="0.35">
      <c r="A71" s="2">
        <v>13</v>
      </c>
      <c r="B71" s="14" t="str">
        <f t="shared" si="89"/>
        <v/>
      </c>
      <c r="C71" s="340" t="str">
        <f t="shared" si="100"/>
        <v xml:space="preserve"> </v>
      </c>
      <c r="D71" s="3">
        <f t="shared" si="101"/>
        <v>999</v>
      </c>
      <c r="E71" s="3">
        <f t="shared" si="118"/>
        <v>999</v>
      </c>
      <c r="F71" s="19" t="str">
        <f t="shared" si="91"/>
        <v xml:space="preserve">                                    </v>
      </c>
      <c r="G71" s="20" t="str">
        <f t="shared" si="92"/>
        <v/>
      </c>
      <c r="H71" s="3">
        <f t="shared" si="93"/>
        <v>0</v>
      </c>
      <c r="I71" s="54" t="str">
        <f>CLEAN(LEFT(LEFT(CLEAN(B71),MIN(D71,E71)),LUNGH))</f>
        <v/>
      </c>
      <c r="J71" s="3">
        <f>IF(I72&lt;&gt;"","",LEN(F71)-LEN(I71)-LEN($I$22))</f>
        <v>36</v>
      </c>
      <c r="K71" s="3" t="str">
        <f t="shared" si="96"/>
        <v>0</v>
      </c>
      <c r="L71" s="2" t="str">
        <f t="shared" ref="L71:P71" si="125">IF(LEFT($F71,1)="*",IFERROR(FIND("=",$F71,K71+1),$D71),"")</f>
        <v/>
      </c>
      <c r="M71" s="2" t="str">
        <f t="shared" si="125"/>
        <v/>
      </c>
      <c r="N71" s="2" t="str">
        <f t="shared" si="125"/>
        <v/>
      </c>
      <c r="O71" s="2" t="str">
        <f t="shared" si="125"/>
        <v/>
      </c>
      <c r="P71" s="2" t="str">
        <f t="shared" si="125"/>
        <v/>
      </c>
      <c r="Q71" s="2" t="str">
        <f t="shared" si="97"/>
        <v/>
      </c>
      <c r="R71" s="117" t="str">
        <f t="shared" si="103"/>
        <v/>
      </c>
      <c r="S71" s="117" t="str">
        <f>IF(LEFT($F71,1)="*",IF(VLOOKUP($H71,ELENCHI!$BK$27:$BS$126,5,FALSE)=LEN(R71),0,1),"")</f>
        <v/>
      </c>
      <c r="T71" s="117" t="str">
        <f>IF(S71=0,IFERROR(LEFT(R71,VLOOKUP($H71,ELENCHI!$BK$27:$CF$126,5,FALSE)-VLOOKUP($H71,ELENCHI!$BK$27:$CF$126,10,FALSE))&amp;IF(VLOOKUP($H71,ELENCHI!$BK$27:$CF$126,10,FALSE)=0,"",",")&amp;RIGHT(R71,VLOOKUP($H71,ELENCHI!$BK$27:$CF$126,10,FALSE)),""),"!!!")</f>
        <v>!!!</v>
      </c>
      <c r="U71" s="2" t="str">
        <f t="shared" si="104"/>
        <v/>
      </c>
      <c r="V71" s="2" t="str">
        <f>IF(LEFT($F71,1)="*",IF(VLOOKUP($H71,ELENCHI!$BK$27:$BS$126,6,FALSE)=LEN(U71),0,1),"")</f>
        <v/>
      </c>
      <c r="W71" s="2" t="str">
        <f>IF(V71=0,IFERROR(LEFT(U71,VLOOKUP($H71,ELENCHI!$BK$27:$CF$126,6,FALSE)-VLOOKUP($H71,ELENCHI!$BK$27:$CF$126,11,FALSE))&amp;IF(VLOOKUP($H71,ELENCHI!$BK$27:$CF$126,11,FALSE)=0,"",",")&amp;RIGHT(U71,VLOOKUP($H71,ELENCHI!$BK$27:$CF$126,11,FALSE)),""),"!!!")</f>
        <v>!!!</v>
      </c>
      <c r="X71" s="117" t="str">
        <f t="shared" si="105"/>
        <v/>
      </c>
      <c r="Y71" s="117" t="str">
        <f>IF(LEFT($F71,1)="*",IF(VLOOKUP($H71,ELENCHI!$BK$27:$BS$126,7,FALSE)=LEN(X71),0,1),"")</f>
        <v/>
      </c>
      <c r="Z71" s="117" t="str">
        <f>IF(Y71=0,IFERROR(LEFT(X71,VLOOKUP($H71,ELENCHI!$BK$27:$CF$126,7,FALSE)-VLOOKUP($H71,ELENCHI!$BK$27:$CF$126,12,FALSE))&amp;IF(VLOOKUP($H71,ELENCHI!$BK$27:$CF$126,12,FALSE)=0,"",",")&amp;RIGHT(X71,VLOOKUP($H71,ELENCHI!$BK$27:$CF$126,12,FALSE)),""),"!!!")</f>
        <v>!!!</v>
      </c>
      <c r="AA71" s="137" t="str">
        <f t="shared" si="106"/>
        <v/>
      </c>
      <c r="AB71" s="137" t="str">
        <f>IF(LEFT($F71,1)="*",IF(VLOOKUP($H71,ELENCHI!$BK$27:$BS$126,8,FALSE)=LEN(AA71),0,1),"")</f>
        <v/>
      </c>
      <c r="AC71" s="137" t="str">
        <f>IF(AB71=0,IFERROR(LEFT(AA71,VLOOKUP($H71,ELENCHI!$BK$27:$CF$126,8,FALSE)-VLOOKUP($H71,ELENCHI!$BK$27:$CF$126,13,FALSE))&amp;IF(VLOOKUP($H71,ELENCHI!$BK$27:$CF$126,13,FALSE)=0,"",",")&amp;RIGHT(AA71,VLOOKUP($H71,ELENCHI!$BK$27:$CF$126,13,FALSE)),""),"!!!")</f>
        <v>!!!</v>
      </c>
      <c r="AD71" s="117" t="str">
        <f t="shared" si="107"/>
        <v/>
      </c>
      <c r="AE71" s="117" t="str">
        <f>IF(LEFT($F71,1)="*",IF(VLOOKUP($H71,ELENCHI!$BK$27:$BS$126,9,FALSE)=LEN(AD71),0,1),"")</f>
        <v/>
      </c>
      <c r="AF71" s="117" t="str">
        <f>IF(AE71=0,IFERROR(LEFT(AD71,VLOOKUP($H71,ELENCHI!$BK$27:$CF$126,9,FALSE)-VLOOKUP($H71,ELENCHI!$BK$27:$CF$126,14,FALSE))&amp;IF(VLOOKUP($H71,ELENCHI!$BK$27:$CF$126,14,FALSE)=0,"",",")&amp;RIGHT(AD71,VLOOKUP($H71,ELENCHI!$BK$27:$CF$126,14,FALSE)),""),"!!!")</f>
        <v>!!!</v>
      </c>
      <c r="AG71" s="153">
        <f t="shared" si="108"/>
        <v>0</v>
      </c>
      <c r="AH71" s="2" t="str">
        <f>AM70&amp;IF(H71&lt;&gt;0,VLOOKUP($H71,ELENCHI!$BK$27:$CF$126,16,FALSE)&amp;T71&amp;VLOOKUP($H71,ELENCHI!$BK$27:$CF$126,17,FALSE)&amp;W71&amp;VLOOKUP($H71,ELENCHI!$BK$27:$CF$126,18,FALSE)&amp;Z71&amp;VLOOKUP($H71,ELENCHI!$BK$27:$CF$126,19,FALSE)&amp;AC71&amp;VLOOKUP($H71,ELENCHI!$BK$27:$CF$126,20,FALSE)&amp;AF71&amp;CHAR(10),I71&amp;IF(IFERROR(FIND(CHAR(10),LEFT(B71,LUNGH),1),0)&gt;0,CHAR(10),""))</f>
        <v/>
      </c>
      <c r="AI71" s="3" t="str">
        <f t="shared" si="109"/>
        <v xml:space="preserve"> </v>
      </c>
      <c r="AJ71" s="3">
        <f t="shared" si="110"/>
        <v>999</v>
      </c>
      <c r="AK71" s="3">
        <f t="shared" si="111"/>
        <v>999</v>
      </c>
      <c r="AL71" s="143" t="str">
        <f t="shared" si="98"/>
        <v xml:space="preserve">                                    </v>
      </c>
      <c r="AM71" s="20" t="str">
        <f t="shared" si="99"/>
        <v/>
      </c>
      <c r="AN71" s="372" t="s">
        <v>2550</v>
      </c>
      <c r="AO71" s="316" t="str">
        <f t="shared" si="112"/>
        <v xml:space="preserve">                                    </v>
      </c>
      <c r="AP71" s="316" t="str">
        <f t="shared" si="113"/>
        <v xml:space="preserve">13                                           
</v>
      </c>
    </row>
    <row r="72" spans="1:42" ht="14.45" x14ac:dyDescent="0.35">
      <c r="A72" s="153">
        <v>14</v>
      </c>
      <c r="B72" s="184" t="str">
        <f t="shared" si="89"/>
        <v/>
      </c>
      <c r="C72" s="341" t="str">
        <f t="shared" si="100"/>
        <v xml:space="preserve"> </v>
      </c>
      <c r="D72" s="185">
        <f t="shared" si="101"/>
        <v>999</v>
      </c>
      <c r="E72" s="185">
        <f t="shared" ref="E72" si="126">IFERROR(FIND(CHAR(10),B72,2)-1,999)</f>
        <v>999</v>
      </c>
      <c r="F72" s="183" t="str">
        <f t="shared" ref="F72" si="127">LEFT(LEFT(CLEAN(B72),MIN(D72,E72))&amp;SPAZI,LUNGH)</f>
        <v xml:space="preserve">                                    </v>
      </c>
      <c r="G72" s="186" t="str">
        <f t="shared" ref="G72" si="128">MID(B72,MIN(D72+1,E72+2,LUNGH+1),1000)</f>
        <v/>
      </c>
      <c r="H72" s="185">
        <f t="shared" si="93"/>
        <v>0</v>
      </c>
      <c r="I72" s="182" t="str">
        <f>CLEAN(LEFT(LEFT(CLEAN(B72),MIN(D72,E72)),LUNGH))</f>
        <v/>
      </c>
      <c r="AF72" s="319" t="s">
        <v>2521</v>
      </c>
      <c r="AG72" s="320">
        <f>SUM(AG59:AG71)</f>
        <v>0</v>
      </c>
      <c r="AH72" s="2" t="str">
        <f>AM71&amp;IF(H72&lt;&gt;0,VLOOKUP($H72,ELENCHI!$BK$27:$CF$126,16,FALSE)&amp;T72&amp;VLOOKUP($H72,ELENCHI!$BK$27:$CF$126,17,FALSE)&amp;W72&amp;VLOOKUP($H72,ELENCHI!$BK$27:$CF$126,18,FALSE)&amp;Z72&amp;VLOOKUP($H72,ELENCHI!$BK$27:$CF$126,19,FALSE)&amp;AC72&amp;VLOOKUP($H72,ELENCHI!$BK$27:$CF$126,20,FALSE)&amp;AF72&amp;CHAR(10),I72&amp;IF(IFERROR(FIND(CHAR(10),LEFT(B72,LUNGH),1),0)&gt;0,CHAR(10),""))</f>
        <v/>
      </c>
      <c r="AI72" s="3" t="str">
        <f t="shared" si="109"/>
        <v xml:space="preserve"> </v>
      </c>
      <c r="AJ72" s="3">
        <f t="shared" si="110"/>
        <v>999</v>
      </c>
      <c r="AK72" s="3">
        <f t="shared" si="111"/>
        <v>999</v>
      </c>
      <c r="AL72" s="143" t="str">
        <f t="shared" si="98"/>
        <v xml:space="preserve">                                    </v>
      </c>
      <c r="AM72" s="20" t="str">
        <f t="shared" si="99"/>
        <v/>
      </c>
      <c r="AN72" s="317" t="s">
        <v>8</v>
      </c>
      <c r="AO72" s="317"/>
      <c r="AP72" s="317"/>
    </row>
    <row r="73" spans="1:42" ht="15" customHeight="1" x14ac:dyDescent="0.25">
      <c r="A73" s="348" t="s">
        <v>8</v>
      </c>
      <c r="B73" s="349"/>
      <c r="J73"/>
      <c r="K73"/>
      <c r="AF73" s="506" t="s">
        <v>2522</v>
      </c>
      <c r="AG73" s="507" t="str">
        <f>IFERROR(IF(AG72&gt;0,": ERRORE, LUNGHEZZA DATI ASTERISCATA","                                    "),":   ERRORE, ASTERISCATA NON IN ELENCO O ERRATA")</f>
        <v xml:space="preserve">                                    </v>
      </c>
      <c r="AH73" s="2" t="str">
        <f>AM72&amp;IF(H73&lt;&gt;0,VLOOKUP($H73,ELENCHI!$BK$27:$CF$126,16,FALSE)&amp;T73&amp;VLOOKUP($H73,ELENCHI!$BK$27:$CF$126,17,FALSE)&amp;W73&amp;VLOOKUP($H73,ELENCHI!$BK$27:$CF$126,18,FALSE)&amp;Z73&amp;VLOOKUP($H73,ELENCHI!$BK$27:$CF$126,19,FALSE)&amp;AC73&amp;VLOOKUP($H73,ELENCHI!$BK$27:$CF$126,20,FALSE)&amp;AF73&amp;CHAR(10),I73&amp;IF(IFERROR(FIND(CHAR(10),LEFT(B73,LUNGH),1),0)&gt;0,CHAR(10),""))</f>
        <v/>
      </c>
      <c r="AI73" s="3" t="str">
        <f t="shared" si="109"/>
        <v xml:space="preserve"> </v>
      </c>
      <c r="AJ73" s="3">
        <f t="shared" si="110"/>
        <v>999</v>
      </c>
      <c r="AK73" s="3">
        <f t="shared" si="111"/>
        <v>999</v>
      </c>
      <c r="AL73" s="143" t="str">
        <f t="shared" si="98"/>
        <v xml:space="preserve">                                    </v>
      </c>
      <c r="AM73" s="324" t="str">
        <f t="shared" si="99"/>
        <v/>
      </c>
      <c r="AN73" s="515" t="str">
        <f>CONCATENATE(AP59,AP60,AP61,AP62,AP63,AP64,AP65,AP66,AP67,AP68,AP69,AP70,AP71)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AO73" s="515"/>
      <c r="AP73" s="515"/>
    </row>
    <row r="74" spans="1:42" ht="48.75" customHeight="1" x14ac:dyDescent="0.25">
      <c r="A74" s="505" t="str">
        <f>CONCATENATE(F59,F60,F61,F62,F63,F64,F65,F66,F67,F68,F69,F70,F71)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74" s="505"/>
      <c r="J74"/>
      <c r="K74"/>
      <c r="L74" s="8"/>
      <c r="M74" s="8"/>
      <c r="N74" s="8"/>
      <c r="O74" s="8"/>
      <c r="P74" s="8"/>
      <c r="Q74" s="8"/>
      <c r="AF74" s="506"/>
      <c r="AG74" s="507"/>
      <c r="AH74" s="2" t="str">
        <f>AM73&amp;IF(H74&lt;&gt;0,VLOOKUP($H74,ELENCHI!$BK$27:$CF$126,16,FALSE)&amp;T74&amp;VLOOKUP($H74,ELENCHI!$BK$27:$CF$126,17,FALSE)&amp;W74&amp;VLOOKUP($H74,ELENCHI!$BK$27:$CF$126,18,FALSE)&amp;Z74&amp;VLOOKUP($H74,ELENCHI!$BK$27:$CF$126,19,FALSE)&amp;AC74&amp;VLOOKUP($H74,ELENCHI!$BK$27:$CF$126,20,FALSE)&amp;AF74&amp;CHAR(10),I74&amp;IF(IFERROR(FIND(CHAR(10),LEFT(B74,LUNGH),1),0)&gt;0,CHAR(10),""))</f>
        <v/>
      </c>
      <c r="AI74" s="3" t="str">
        <f t="shared" si="109"/>
        <v xml:space="preserve"> </v>
      </c>
      <c r="AJ74" s="3">
        <f t="shared" si="110"/>
        <v>999</v>
      </c>
      <c r="AK74" s="3">
        <f t="shared" si="111"/>
        <v>999</v>
      </c>
      <c r="AL74" s="143" t="str">
        <f t="shared" si="98"/>
        <v xml:space="preserve">                                    </v>
      </c>
      <c r="AM74" s="324" t="str">
        <f t="shared" si="99"/>
        <v/>
      </c>
      <c r="AN74" s="515"/>
      <c r="AO74" s="515"/>
      <c r="AP74" s="515"/>
    </row>
    <row r="75" spans="1:42" ht="65.25" customHeight="1" x14ac:dyDescent="0.25">
      <c r="A75" s="505"/>
      <c r="B75" s="505"/>
      <c r="AF75" s="508" t="s">
        <v>8</v>
      </c>
      <c r="AG75" s="508"/>
      <c r="AH75" s="322" t="str">
        <f>CONCATENATE(AL59,AL60,AL61,AL62,AL63,AL64,AL65,AL66,AL67,AL68,AL69,AL70,AL71,AL72,AL73,AL74)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N75" s="515"/>
      <c r="AO75" s="515"/>
      <c r="AP75" s="515"/>
    </row>
    <row r="76" spans="1:42" ht="14.45" x14ac:dyDescent="0.35">
      <c r="A76" s="344"/>
      <c r="B76" s="345"/>
    </row>
    <row r="77" spans="1:42" s="327" customFormat="1" ht="33.6" x14ac:dyDescent="0.75">
      <c r="A77" s="354" t="s">
        <v>2486</v>
      </c>
      <c r="B77" s="355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  <c r="AE77" s="326"/>
      <c r="AF77" s="326"/>
      <c r="AG77" s="326"/>
      <c r="AH77" s="326"/>
      <c r="AI77" s="326"/>
      <c r="AJ77" s="326"/>
      <c r="AK77" s="326"/>
      <c r="AL77" s="326"/>
      <c r="AM77" s="326"/>
      <c r="AN77" s="326"/>
      <c r="AO77" s="326"/>
      <c r="AP77" s="326"/>
    </row>
    <row r="78" spans="1:42" ht="14.45" x14ac:dyDescent="0.35">
      <c r="A78" s="348" t="s">
        <v>70</v>
      </c>
      <c r="B78" s="349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 ht="150.75" customHeight="1" x14ac:dyDescent="0.35">
      <c r="A79" s="513" t="str">
        <f>UPPER(CONCATENATE(INSERIMENTO!BP13,IF(INSERIMENTO!BP13&lt;&gt;"",CHAR(10),""),INSERIMENTO!BQ13,IF(INSERIMENTO!BQ13&lt;&gt;"",CHAR(10),""),INSERIMENTO!BR13))</f>
        <v/>
      </c>
      <c r="B79" s="513"/>
      <c r="C79" s="15"/>
      <c r="D79" s="15"/>
      <c r="E79" s="15"/>
      <c r="F79" s="15"/>
      <c r="G79" s="15"/>
      <c r="I79" s="7"/>
    </row>
    <row r="80" spans="1:42" ht="14.45" x14ac:dyDescent="0.35">
      <c r="A80" s="342"/>
      <c r="B80" s="343"/>
      <c r="F80" s="8"/>
      <c r="G80" s="8"/>
      <c r="H80" s="8"/>
      <c r="I80" s="8"/>
      <c r="J80" s="16" t="s">
        <v>2457</v>
      </c>
      <c r="K80" s="118"/>
    </row>
    <row r="81" spans="1:42" ht="14.45" x14ac:dyDescent="0.35">
      <c r="A81" s="344"/>
      <c r="B81" s="345"/>
      <c r="C81" s="516" t="s">
        <v>2458</v>
      </c>
      <c r="D81" s="516"/>
      <c r="E81" s="516"/>
      <c r="J81" s="3">
        <f>IF(B97&lt;&gt;"",-LEN(B97),SUM(J84:J96))</f>
        <v>468</v>
      </c>
      <c r="K81" s="509" t="s">
        <v>2458</v>
      </c>
      <c r="L81" s="510"/>
      <c r="M81" s="510"/>
      <c r="N81" s="510"/>
      <c r="O81" s="510"/>
      <c r="P81" s="510"/>
      <c r="Q81" s="511"/>
      <c r="R81" s="509" t="s">
        <v>2459</v>
      </c>
      <c r="S81" s="510"/>
      <c r="T81" s="510"/>
      <c r="U81" s="510"/>
      <c r="V81" s="510"/>
      <c r="W81" s="510"/>
      <c r="X81" s="510"/>
      <c r="Y81" s="510"/>
      <c r="Z81" s="510"/>
      <c r="AA81" s="510"/>
      <c r="AB81" s="510"/>
      <c r="AC81" s="510"/>
      <c r="AD81" s="510"/>
      <c r="AE81" s="510"/>
      <c r="AF81" s="510"/>
      <c r="AI81" s="516" t="s">
        <v>2460</v>
      </c>
      <c r="AJ81" s="516"/>
      <c r="AK81" s="516"/>
      <c r="AN81" s="314" t="s">
        <v>2517</v>
      </c>
      <c r="AO81" s="314"/>
      <c r="AP81" s="314"/>
    </row>
    <row r="82" spans="1:42" ht="14.45" x14ac:dyDescent="0.35">
      <c r="A82" s="346" t="s">
        <v>2461</v>
      </c>
      <c r="B82" s="347"/>
      <c r="C82" s="289" t="s">
        <v>2462</v>
      </c>
      <c r="D82" s="289" t="s">
        <v>2463</v>
      </c>
      <c r="E82" s="289" t="s">
        <v>2464</v>
      </c>
      <c r="F82" s="289" t="s">
        <v>8</v>
      </c>
      <c r="G82" s="289" t="s">
        <v>2465</v>
      </c>
      <c r="H82" s="289" t="s">
        <v>189</v>
      </c>
      <c r="I82" s="289" t="s">
        <v>2466</v>
      </c>
      <c r="J82" s="16" t="s">
        <v>2467</v>
      </c>
      <c r="K82" s="16">
        <v>0</v>
      </c>
      <c r="L82" s="16" t="s">
        <v>2468</v>
      </c>
      <c r="M82" s="16" t="s">
        <v>2469</v>
      </c>
      <c r="N82" s="16" t="s">
        <v>2470</v>
      </c>
      <c r="O82" s="16" t="s">
        <v>2471</v>
      </c>
      <c r="P82" s="16" t="s">
        <v>2472</v>
      </c>
      <c r="Q82" s="16" t="s">
        <v>2473</v>
      </c>
      <c r="R82" s="16" t="s">
        <v>2468</v>
      </c>
      <c r="S82" s="16" t="s">
        <v>679</v>
      </c>
      <c r="T82" s="16" t="s">
        <v>2474</v>
      </c>
      <c r="U82" s="16" t="s">
        <v>2469</v>
      </c>
      <c r="V82" s="16" t="s">
        <v>683</v>
      </c>
      <c r="W82" s="16" t="s">
        <v>2475</v>
      </c>
      <c r="X82" s="16" t="s">
        <v>2470</v>
      </c>
      <c r="Y82" s="16" t="s">
        <v>686</v>
      </c>
      <c r="Z82" s="16" t="s">
        <v>2476</v>
      </c>
      <c r="AA82" s="16" t="s">
        <v>2471</v>
      </c>
      <c r="AB82" s="16" t="s">
        <v>690</v>
      </c>
      <c r="AC82" s="16" t="s">
        <v>2477</v>
      </c>
      <c r="AD82" s="16" t="s">
        <v>2472</v>
      </c>
      <c r="AE82" s="16" t="s">
        <v>694</v>
      </c>
      <c r="AF82" s="16" t="s">
        <v>2478</v>
      </c>
      <c r="AG82" s="16" t="s">
        <v>2479</v>
      </c>
      <c r="AH82" s="16" t="s">
        <v>2480</v>
      </c>
      <c r="AI82" s="289" t="s">
        <v>2462</v>
      </c>
      <c r="AJ82" s="289" t="s">
        <v>2463</v>
      </c>
      <c r="AK82" s="289" t="s">
        <v>2464</v>
      </c>
      <c r="AL82" s="289" t="s">
        <v>2481</v>
      </c>
      <c r="AM82" s="289" t="s">
        <v>2482</v>
      </c>
      <c r="AN82" s="315" t="s">
        <v>2518</v>
      </c>
      <c r="AO82" s="315" t="s">
        <v>2519</v>
      </c>
      <c r="AP82" s="315" t="s">
        <v>2520</v>
      </c>
    </row>
    <row r="83" spans="1:42" ht="14.45" x14ac:dyDescent="0.35">
      <c r="A83" s="11"/>
      <c r="B83" s="12" t="s">
        <v>2483</v>
      </c>
      <c r="C83" s="339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1:42" ht="14.45" x14ac:dyDescent="0.35">
      <c r="A84" s="2">
        <v>1</v>
      </c>
      <c r="B84" s="14" t="str">
        <f t="shared" ref="B84:B97" si="129">IF(OR(LEFT(IFERROR(G83&amp;MID($A$79,(A83)*LUNGH+1,LUNGH),""),1)=CHAR(10),LEFT(IFERROR(G83&amp;MID($A$79,(A83)*LUNGH+1,LUNGH),""),1)=" "),MID(IFERROR(G83&amp;MID($A$79,(A83)*LUNGH+1,LUNGH),""),2,999),IFERROR(G83&amp;MID($A$79,(A83)*LUNGH+1,LUNGH),""))</f>
        <v/>
      </c>
      <c r="C84" s="340" t="str">
        <f>IFERROR(FIND("*",B84)," ")</f>
        <v xml:space="preserve"> </v>
      </c>
      <c r="D84" s="3">
        <f>IFERROR(IF(C84=1,FIND("*",B84,C84+1),999),999)</f>
        <v>999</v>
      </c>
      <c r="E84" s="3">
        <f t="shared" ref="E84:E88" si="130">IFERROR(FIND(CHAR(10),B84,2)-1-IF(LEFT(B84,1)=CHAR(10),1,0),999)</f>
        <v>999</v>
      </c>
      <c r="F84" s="19" t="str">
        <f t="shared" ref="F84:F96" si="131">LEFT(LEFT(CLEAN(B84),MIN(D84,E84))&amp;SPAZI,LUNGH)</f>
        <v xml:space="preserve">                                    </v>
      </c>
      <c r="G84" s="20" t="str">
        <f t="shared" ref="G84:G96" si="132">MID(B84,MIN(D84+1,E84+2,LUNGH+1+IF(E84=LUNGH,1,0)+IF(LEFT(B84,1)=CHAR(10),1,0)),1000)</f>
        <v/>
      </c>
      <c r="H84" s="3">
        <f t="shared" ref="H84:H97" si="133">IF(IFERROR(LEFT(F84,MIN(IFERROR(FIND("=",F84,2)-1,1000),FIND("*",F84,2)-1)),0)="*SOSPE",LEFT(F84,8),IFERROR(IF(C84=1,LEFT(F84,MIN(IFERROR(FIND("=",F84,2)-1,1000),FIND("*",F84,2)-1)),0),0))</f>
        <v>0</v>
      </c>
      <c r="I84" s="54" t="str">
        <f t="shared" ref="I84:I95" si="134">CLEAN(LEFT(LEFT(CLEAN(B84),MIN(D84,E84)),LUNGH))</f>
        <v/>
      </c>
      <c r="J84" s="3">
        <f t="shared" ref="J84:J95" si="135">IF(I85&lt;&gt;"","",LEN(F84)-LEN(I84))</f>
        <v>36</v>
      </c>
      <c r="K84" s="3" t="str">
        <f t="shared" ref="K84:K96" si="136">"0"</f>
        <v>0</v>
      </c>
      <c r="L84" s="2" t="str">
        <f>IF(LEFT($F84,1)="*",IFERROR(FIND("=",$F84,K84+1),$D84),"")</f>
        <v/>
      </c>
      <c r="M84" s="2" t="str">
        <f>IF(LEFT($F84,1)="*",IFERROR(FIND("=",$F84,L84+1),$D84),"")</f>
        <v/>
      </c>
      <c r="N84" s="2" t="str">
        <f>IF(LEFT($F84,1)="*",IFERROR(FIND("=",$F84,M84+1),$D84),"")</f>
        <v/>
      </c>
      <c r="O84" s="2" t="str">
        <f>IF(LEFT($F84,1)="*",IFERROR(FIND("=",$F84,N84+1),$D84),"")</f>
        <v/>
      </c>
      <c r="P84" s="2" t="str">
        <f>IF(LEFT($F84,1)="*",IFERROR(FIND("=",$F84,O84+1),$D84),"")</f>
        <v/>
      </c>
      <c r="Q84" s="2" t="str">
        <f t="shared" ref="Q84:Q96" si="137">IF(LEFT($F84,1)="*",IFERROR(FIND("=",$F84,O84+1),$D84),"")</f>
        <v/>
      </c>
      <c r="R84" s="117" t="str">
        <f>IF(LEFT($H84,6)="*SOSPE"," ",IF(LEFT($F84,1)="*",MID($F84,L84+1,MAX(M84-L84-1,0)),""))</f>
        <v/>
      </c>
      <c r="S84" s="117" t="str">
        <f>IF(LEFT($F84,1)="*",IF(VLOOKUP($H84,ELENCHI!$BK$27:$BS$126,5,FALSE)=LEN(R84),0,1),"")</f>
        <v/>
      </c>
      <c r="T84" s="117" t="str">
        <f>IF(S84=0,IFERROR(LEFT(R84,VLOOKUP($H84,ELENCHI!$BK$27:$CF$126,5,FALSE)-VLOOKUP($H84,ELENCHI!$BK$27:$CF$126,10,FALSE))&amp;IF(VLOOKUP($H84,ELENCHI!$BK$27:$CF$126,10,FALSE)=0,"",",")&amp;RIGHT(R84,VLOOKUP($H84,ELENCHI!$BK$27:$CF$126,10,FALSE)),""),"!!!")</f>
        <v>!!!</v>
      </c>
      <c r="U84" s="2" t="str">
        <f>IF(LEFT($F84,1)="*",MID($F84,M84+1,MAX(N84-M84-1,0)),"")</f>
        <v/>
      </c>
      <c r="V84" s="2" t="str">
        <f>IF(LEFT($F84,1)="*",IF(VLOOKUP($H84,ELENCHI!$BK$27:$BS$126,6,FALSE)=LEN(U84),0,1),"")</f>
        <v/>
      </c>
      <c r="W84" s="2" t="str">
        <f>IF(V84=0,IFERROR(LEFT(U84,VLOOKUP($H84,ELENCHI!$BK$27:$CF$126,6,FALSE)-VLOOKUP($H84,ELENCHI!$BK$27:$CF$126,11,FALSE))&amp;IF(VLOOKUP($H84,ELENCHI!$BK$27:$CF$126,11,FALSE)=0,"",",")&amp;RIGHT(U84,VLOOKUP($H84,ELENCHI!$BK$27:$CF$126,11,FALSE)),""),"!!!")</f>
        <v>!!!</v>
      </c>
      <c r="X84" s="117" t="str">
        <f>IF(LEFT($F84,1)="*",MID($F84,N84+1,MAX(O84-N84-1,0)),"")</f>
        <v/>
      </c>
      <c r="Y84" s="117" t="str">
        <f>IF(LEFT($F84,1)="*",IF(VLOOKUP($H84,ELENCHI!$BK$27:$BS$126,7,FALSE)=LEN(X84),0,1),"")</f>
        <v/>
      </c>
      <c r="Z84" s="117" t="str">
        <f>IF(Y84=0,IFERROR(LEFT(X84,VLOOKUP($H84,ELENCHI!$BK$27:$CF$126,7,FALSE)-VLOOKUP($H84,ELENCHI!$BK$27:$CF$126,12,FALSE))&amp;IF(VLOOKUP($H84,ELENCHI!$BK$27:$CF$126,12,FALSE)=0,"",",")&amp;RIGHT(X84,VLOOKUP($H84,ELENCHI!$BK$27:$CF$126,12,FALSE)),""),"!!!")</f>
        <v>!!!</v>
      </c>
      <c r="AA84" s="137" t="str">
        <f>IF(LEFT($F84,1)="*",MID($F84,O84+1,MAX(P84-O84-1,0)),"")</f>
        <v/>
      </c>
      <c r="AB84" s="137" t="str">
        <f>IF(LEFT($F84,1)="*",IF(VLOOKUP($H84,ELENCHI!$BK$27:$BS$126,8,FALSE)=LEN(AA84),0,1),"")</f>
        <v/>
      </c>
      <c r="AC84" s="137" t="str">
        <f>IF(AB84=0,IFERROR(LEFT(AA84,VLOOKUP($H84,ELENCHI!$BK$27:$CF$126,8,FALSE)-VLOOKUP($H84,ELENCHI!$BK$27:$CF$126,13,FALSE))&amp;IF(VLOOKUP($H84,ELENCHI!$BK$27:$CF$126,13,FALSE)=0,"",",")&amp;RIGHT(AA84,VLOOKUP($H84,ELENCHI!$BK$27:$CF$126,13,FALSE)),""),"!!!")</f>
        <v>!!!</v>
      </c>
      <c r="AD84" s="117" t="str">
        <f>IF(LEFT($F84,1)="*",MID($F84,P84+1,MAX(Q84-P84-1,0)),"")</f>
        <v/>
      </c>
      <c r="AE84" s="117" t="str">
        <f>IF(LEFT($F84,1)="*",IF(VLOOKUP($H84,ELENCHI!$BK$27:$BS$126,9,FALSE)=LEN(AD84),0,1),"")</f>
        <v/>
      </c>
      <c r="AF84" s="117" t="str">
        <f>IF(AE84=0,IFERROR(LEFT(AD84,VLOOKUP($H84,ELENCHI!$BK$27:$CF$126,9,FALSE)-VLOOKUP($H84,ELENCHI!$BK$27:$CF$126,14,FALSE))&amp;IF(VLOOKUP($H84,ELENCHI!$BK$27:$CF$126,14,FALSE)=0,"",",")&amp;RIGHT(AD84,VLOOKUP($H84,ELENCHI!$BK$27:$CF$126,14,FALSE)),""),"!!!")</f>
        <v>!!!</v>
      </c>
      <c r="AG84" s="153">
        <f>SUM(S84,V84,Y84,AB84,AE84)</f>
        <v>0</v>
      </c>
      <c r="AH84" s="2" t="str">
        <f>AM83&amp;IF(H84&lt;&gt;0,VLOOKUP($H84,ELENCHI!$BK$27:$CF$126,16,FALSE)&amp;T84&amp;VLOOKUP($H84,ELENCHI!$BK$27:$CF$126,17,FALSE)&amp;W84&amp;VLOOKUP($H84,ELENCHI!$BK$27:$CF$126,18,FALSE)&amp;X84&amp;VLOOKUP($H84,ELENCHI!$BK$27:$CF$126,19,FALSE)&amp;AA84&amp;VLOOKUP($H84,ELENCHI!$BK$27:$CF$126,20,FALSE)&amp;AD84&amp;CHAR(10),I84&amp;IF(IFERROR(FIND(CHAR(10),LEFT(B84,LUNGH),1),0)&gt;0,CHAR(10),""))</f>
        <v/>
      </c>
      <c r="AI84" s="3" t="str">
        <f>IFERROR(FIND("*",AH84)," ")</f>
        <v xml:space="preserve"> </v>
      </c>
      <c r="AJ84" s="3">
        <f>IFERROR(IF(AI84=1,FIND("*",AH84,AI84+1),999),999)</f>
        <v>999</v>
      </c>
      <c r="AK84" s="3">
        <f>IFERROR(FIND(CHAR(10),AH84,2)-1,999)</f>
        <v>999</v>
      </c>
      <c r="AL84" s="143" t="str">
        <f t="shared" ref="AL84:AL99" si="138">IFERROR(LEFT(LEFT(CLEAN(AH84),MIN(AJ84,AK84))&amp;SPAZI,LUNGH),"!!!")</f>
        <v xml:space="preserve">                                    </v>
      </c>
      <c r="AM84" s="20" t="str">
        <f t="shared" ref="AM84:AM99" si="139">MID(AH84,MIN(AJ84+1,AK84+2,LUNGH+1),1000)</f>
        <v/>
      </c>
      <c r="AN84" s="372" t="s">
        <v>2538</v>
      </c>
      <c r="AO84" s="316" t="str">
        <f>IF(AN84&lt;&gt;"",F84,"------  RIGA OCCUPATA DA PRESCRIZIONI TECNICHE ------")</f>
        <v xml:space="preserve">                                    </v>
      </c>
      <c r="AP84" s="316" t="str">
        <f>AN84&amp;"       "&amp;AO84&amp;CHAR(10)</f>
        <v xml:space="preserve">01                                           
</v>
      </c>
    </row>
    <row r="85" spans="1:42" ht="14.45" x14ac:dyDescent="0.35">
      <c r="A85" s="2">
        <v>2</v>
      </c>
      <c r="B85" s="14" t="str">
        <f t="shared" si="129"/>
        <v/>
      </c>
      <c r="C85" s="340" t="str">
        <f t="shared" ref="C85:C97" si="140">IFERROR(FIND("*",B85)," ")</f>
        <v xml:space="preserve"> </v>
      </c>
      <c r="D85" s="3">
        <f t="shared" ref="D85:D97" si="141">IFERROR(IF(C85=1,FIND("*",B85,C85+1),999),999)</f>
        <v>999</v>
      </c>
      <c r="E85" s="3">
        <f t="shared" si="130"/>
        <v>999</v>
      </c>
      <c r="F85" s="19" t="str">
        <f t="shared" si="131"/>
        <v xml:space="preserve">                                    </v>
      </c>
      <c r="G85" s="20" t="str">
        <f t="shared" si="132"/>
        <v/>
      </c>
      <c r="H85" s="3">
        <f t="shared" si="133"/>
        <v>0</v>
      </c>
      <c r="I85" s="54" t="str">
        <f t="shared" si="134"/>
        <v/>
      </c>
      <c r="J85" s="3">
        <f t="shared" si="135"/>
        <v>36</v>
      </c>
      <c r="K85" s="3" t="str">
        <f t="shared" si="136"/>
        <v>0</v>
      </c>
      <c r="L85" s="2" t="str">
        <f t="shared" ref="L85:P85" si="142">IF(LEFT($F85,1)="*",IFERROR(FIND("=",$F85,K85+1),$D85),"")</f>
        <v/>
      </c>
      <c r="M85" s="2" t="str">
        <f t="shared" si="142"/>
        <v/>
      </c>
      <c r="N85" s="2" t="str">
        <f t="shared" si="142"/>
        <v/>
      </c>
      <c r="O85" s="2" t="str">
        <f t="shared" si="142"/>
        <v/>
      </c>
      <c r="P85" s="2" t="str">
        <f t="shared" si="142"/>
        <v/>
      </c>
      <c r="Q85" s="2" t="str">
        <f t="shared" si="137"/>
        <v/>
      </c>
      <c r="R85" s="117" t="str">
        <f t="shared" ref="R85:R96" si="143">IF(LEFT($H85,6)="*SOSPE"," ",IF(LEFT($F85,1)="*",MID($F85,L85+1,MAX(M85-L85-1,0)),""))</f>
        <v/>
      </c>
      <c r="S85" s="117" t="str">
        <f>IF(LEFT($F85,1)="*",IF(VLOOKUP($H85,ELENCHI!$BK$27:$BS$126,5,FALSE)=LEN(R85),0,1),"")</f>
        <v/>
      </c>
      <c r="T85" s="117" t="str">
        <f>IF(S85=0,IFERROR(LEFT(R85,VLOOKUP($H85,ELENCHI!$BK$27:$CF$126,5,FALSE)-VLOOKUP($H85,ELENCHI!$BK$27:$CF$126,10,FALSE))&amp;IF(VLOOKUP($H85,ELENCHI!$BK$27:$CF$126,10,FALSE)=0,"",",")&amp;RIGHT(R85,VLOOKUP($H85,ELENCHI!$BK$27:$CF$126,10,FALSE)),""),"!!!")</f>
        <v>!!!</v>
      </c>
      <c r="U85" s="2" t="str">
        <f t="shared" ref="U85:U96" si="144">IF(LEFT($F85,1)="*",MID($F85,M85+1,MAX(N85-M85-1,0)),"")</f>
        <v/>
      </c>
      <c r="V85" s="2" t="str">
        <f>IF(LEFT($F85,1)="*",IF(VLOOKUP($H85,ELENCHI!$BK$27:$BS$126,6,FALSE)=LEN(U85),0,1),"")</f>
        <v/>
      </c>
      <c r="W85" s="2" t="str">
        <f>IF(V85=0,IFERROR(LEFT(U85,VLOOKUP($H85,ELENCHI!$BK$27:$CF$126,6,FALSE)-VLOOKUP($H85,ELENCHI!$BK$27:$CF$126,11,FALSE))&amp;IF(VLOOKUP($H85,ELENCHI!$BK$27:$CF$126,11,FALSE)=0,"",",")&amp;RIGHT(U85,VLOOKUP($H85,ELENCHI!$BK$27:$CF$126,11,FALSE)),""),"!!!")</f>
        <v>!!!</v>
      </c>
      <c r="X85" s="117" t="str">
        <f t="shared" ref="X85:X96" si="145">IF(LEFT($F85,1)="*",MID($F85,N85+1,MAX(O85-N85-1,0)),"")</f>
        <v/>
      </c>
      <c r="Y85" s="117" t="str">
        <f>IF(LEFT($F85,1)="*",IF(VLOOKUP($H85,ELENCHI!$BK$27:$BS$126,7,FALSE)=LEN(X85),0,1),"")</f>
        <v/>
      </c>
      <c r="Z85" s="117" t="str">
        <f>IF(Y85=0,IFERROR(LEFT(X85,VLOOKUP($H85,ELENCHI!$BK$27:$CF$126,7,FALSE)-VLOOKUP($H85,ELENCHI!$BK$27:$CF$126,12,FALSE))&amp;IF(VLOOKUP($H85,ELENCHI!$BK$27:$CF$126,12,FALSE)=0,"",",")&amp;RIGHT(X85,VLOOKUP($H85,ELENCHI!$BK$27:$CF$126,12,FALSE)),""),"!!!")</f>
        <v>!!!</v>
      </c>
      <c r="AA85" s="137" t="str">
        <f t="shared" ref="AA85:AA96" si="146">IF(LEFT($F85,1)="*",MID($F85,O85+1,MAX(P85-O85-1,0)),"")</f>
        <v/>
      </c>
      <c r="AB85" s="137" t="str">
        <f>IF(LEFT($F85,1)="*",IF(VLOOKUP($H85,ELENCHI!$BK$27:$BS$126,8,FALSE)=LEN(AA85),0,1),"")</f>
        <v/>
      </c>
      <c r="AC85" s="137" t="str">
        <f>IF(AB85=0,IFERROR(LEFT(AA85,VLOOKUP($H85,ELENCHI!$BK$27:$CF$126,8,FALSE)-VLOOKUP($H85,ELENCHI!$BK$27:$CF$126,13,FALSE))&amp;IF(VLOOKUP($H85,ELENCHI!$BK$27:$CF$126,13,FALSE)=0,"",",")&amp;RIGHT(AA85,VLOOKUP($H85,ELENCHI!$BK$27:$CF$126,13,FALSE)),""),"!!!")</f>
        <v>!!!</v>
      </c>
      <c r="AD85" s="117" t="str">
        <f t="shared" ref="AD85:AD96" si="147">IF(LEFT($F85,1)="*",MID($F85,P85+1,MAX(Q85-P85-1,0)),"")</f>
        <v/>
      </c>
      <c r="AE85" s="117" t="str">
        <f>IF(LEFT($F85,1)="*",IF(VLOOKUP($H85,ELENCHI!$BK$27:$BS$126,9,FALSE)=LEN(AD85),0,1),"")</f>
        <v/>
      </c>
      <c r="AF85" s="117" t="str">
        <f>IF(AE85=0,IFERROR(LEFT(AD85,VLOOKUP($H85,ELENCHI!$BK$27:$CF$126,9,FALSE)-VLOOKUP($H85,ELENCHI!$BK$27:$CF$126,14,FALSE))&amp;IF(VLOOKUP($H85,ELENCHI!$BK$27:$CF$126,14,FALSE)=0,"",",")&amp;RIGHT(AD85,VLOOKUP($H85,ELENCHI!$BK$27:$CF$126,14,FALSE)),""),"!!!")</f>
        <v>!!!</v>
      </c>
      <c r="AG85" s="153">
        <f t="shared" ref="AG85:AG96" si="148">SUM(S85,V85,Y85,AB85,AE85)</f>
        <v>0</v>
      </c>
      <c r="AH85" s="2" t="str">
        <f>AM84&amp;IF(H85&lt;&gt;0,VLOOKUP($H85,ELENCHI!$BK$27:$CF$126,16,FALSE)&amp;R85&amp;VLOOKUP($H85,ELENCHI!$BK$27:$CF$126,17,FALSE)&amp;U85&amp;VLOOKUP($H85,ELENCHI!$BK$27:$CF$126,18,FALSE)&amp;X85&amp;VLOOKUP($H85,ELENCHI!$BK$27:$CF$126,19,FALSE)&amp;AA85&amp;VLOOKUP($H85,ELENCHI!$BK$27:$CF$126,20,FALSE)&amp;AD85&amp;CHAR(10),I85&amp;IF(IFERROR(FIND(CHAR(10),LEFT(B85,LUNGH),1),0)&gt;0,CHAR(10),""))</f>
        <v/>
      </c>
      <c r="AI85" s="3" t="str">
        <f t="shared" ref="AI85:AI99" si="149">IFERROR(FIND("*",AH85)," ")</f>
        <v xml:space="preserve"> </v>
      </c>
      <c r="AJ85" s="3">
        <f t="shared" ref="AJ85:AJ99" si="150">IFERROR(IF(AI85=1,FIND("*",AH85,AI85+1),999),999)</f>
        <v>999</v>
      </c>
      <c r="AK85" s="3">
        <f t="shared" ref="AK85:AK99" si="151">IFERROR(FIND(CHAR(10),AH85,2)-1,999)</f>
        <v>999</v>
      </c>
      <c r="AL85" s="143" t="str">
        <f t="shared" si="138"/>
        <v xml:space="preserve">                                    </v>
      </c>
      <c r="AM85" s="20" t="str">
        <f t="shared" si="139"/>
        <v/>
      </c>
      <c r="AN85" s="372" t="s">
        <v>2539</v>
      </c>
      <c r="AO85" s="316" t="str">
        <f t="shared" ref="AO85:AO96" si="152">IF(AN85&lt;&gt;"",F85,"------  RIGA OCCUPATA DA PRESCRIZIONI TECNICHE ------")</f>
        <v xml:space="preserve">                                    </v>
      </c>
      <c r="AP85" s="316" t="str">
        <f t="shared" ref="AP85:AP96" si="153">AN85&amp;"       "&amp;AO85&amp;CHAR(10)</f>
        <v xml:space="preserve">02                                           
</v>
      </c>
    </row>
    <row r="86" spans="1:42" x14ac:dyDescent="0.25">
      <c r="A86" s="2">
        <v>3</v>
      </c>
      <c r="B86" s="14" t="str">
        <f t="shared" si="129"/>
        <v/>
      </c>
      <c r="C86" s="340" t="str">
        <f t="shared" si="140"/>
        <v xml:space="preserve"> </v>
      </c>
      <c r="D86" s="3">
        <f t="shared" si="141"/>
        <v>999</v>
      </c>
      <c r="E86" s="3">
        <f t="shared" si="130"/>
        <v>999</v>
      </c>
      <c r="F86" s="19" t="str">
        <f t="shared" si="131"/>
        <v xml:space="preserve">                                    </v>
      </c>
      <c r="G86" s="20" t="str">
        <f t="shared" si="132"/>
        <v/>
      </c>
      <c r="H86" s="3">
        <f t="shared" si="133"/>
        <v>0</v>
      </c>
      <c r="I86" s="54" t="str">
        <f t="shared" si="134"/>
        <v/>
      </c>
      <c r="J86" s="3">
        <f t="shared" si="135"/>
        <v>36</v>
      </c>
      <c r="K86" s="3" t="str">
        <f t="shared" si="136"/>
        <v>0</v>
      </c>
      <c r="L86" s="2" t="str">
        <f t="shared" ref="L86:P86" si="154">IF(LEFT($F86,1)="*",IFERROR(FIND("=",$F86,K86+1),$D86),"")</f>
        <v/>
      </c>
      <c r="M86" s="2" t="str">
        <f t="shared" si="154"/>
        <v/>
      </c>
      <c r="N86" s="2" t="str">
        <f t="shared" si="154"/>
        <v/>
      </c>
      <c r="O86" s="2" t="str">
        <f t="shared" si="154"/>
        <v/>
      </c>
      <c r="P86" s="2" t="str">
        <f t="shared" si="154"/>
        <v/>
      </c>
      <c r="Q86" s="2" t="str">
        <f t="shared" si="137"/>
        <v/>
      </c>
      <c r="R86" s="117" t="str">
        <f t="shared" si="143"/>
        <v/>
      </c>
      <c r="S86" s="117" t="str">
        <f>IF(LEFT($F86,1)="*",IF(VLOOKUP($H86,ELENCHI!$BK$27:$BS$126,5,FALSE)=LEN(R86),0,1),"")</f>
        <v/>
      </c>
      <c r="T86" s="117" t="str">
        <f>IF(S86=0,IFERROR(LEFT(R86,VLOOKUP($H86,ELENCHI!$BK$27:$CF$126,5,FALSE)-VLOOKUP($H86,ELENCHI!$BK$27:$CF$126,10,FALSE))&amp;IF(VLOOKUP($H86,ELENCHI!$BK$27:$CF$126,10,FALSE)=0,"",",")&amp;RIGHT(R86,VLOOKUP($H86,ELENCHI!$BK$27:$CF$126,10,FALSE)),""),"!!!")</f>
        <v>!!!</v>
      </c>
      <c r="U86" s="2" t="str">
        <f t="shared" si="144"/>
        <v/>
      </c>
      <c r="V86" s="2" t="str">
        <f>IF(LEFT($F86,1)="*",IF(VLOOKUP($H86,ELENCHI!$BK$27:$BS$126,6,FALSE)=LEN(U86),0,1),"")</f>
        <v/>
      </c>
      <c r="W86" s="2" t="str">
        <f>IF(V86=0,IFERROR(LEFT(U86,VLOOKUP($H86,ELENCHI!$BK$27:$CF$126,6,FALSE)-VLOOKUP($H86,ELENCHI!$BK$27:$CF$126,11,FALSE))&amp;IF(VLOOKUP($H86,ELENCHI!$BK$27:$CF$126,11,FALSE)=0,"",",")&amp;RIGHT(U86,VLOOKUP($H86,ELENCHI!$BK$27:$CF$126,11,FALSE)),""),"!!!")</f>
        <v>!!!</v>
      </c>
      <c r="X86" s="117" t="str">
        <f t="shared" si="145"/>
        <v/>
      </c>
      <c r="Y86" s="117" t="str">
        <f>IF(LEFT($F86,1)="*",IF(VLOOKUP($H86,ELENCHI!$BK$27:$BS$126,7,FALSE)=LEN(X86),0,1),"")</f>
        <v/>
      </c>
      <c r="Z86" s="117" t="str">
        <f>IF(Y86=0,IFERROR(LEFT(X86,VLOOKUP($H86,ELENCHI!$BK$27:$CF$126,7,FALSE)-VLOOKUP($H86,ELENCHI!$BK$27:$CF$126,12,FALSE))&amp;IF(VLOOKUP($H86,ELENCHI!$BK$27:$CF$126,12,FALSE)=0,"",",")&amp;RIGHT(X86,VLOOKUP($H86,ELENCHI!$BK$27:$CF$126,12,FALSE)),""),"!!!")</f>
        <v>!!!</v>
      </c>
      <c r="AA86" s="137" t="str">
        <f t="shared" si="146"/>
        <v/>
      </c>
      <c r="AB86" s="137" t="str">
        <f>IF(LEFT($F86,1)="*",IF(VLOOKUP($H86,ELENCHI!$BK$27:$BS$126,8,FALSE)=LEN(AA86),0,1),"")</f>
        <v/>
      </c>
      <c r="AC86" s="137" t="str">
        <f>IF(AB86=0,IFERROR(LEFT(AA86,VLOOKUP($H86,ELENCHI!$BK$27:$CF$126,8,FALSE)-VLOOKUP($H86,ELENCHI!$BK$27:$CF$126,13,FALSE))&amp;IF(VLOOKUP($H86,ELENCHI!$BK$27:$CF$126,13,FALSE)=0,"",",")&amp;RIGHT(AA86,VLOOKUP($H86,ELENCHI!$BK$27:$CF$126,13,FALSE)),""),"!!!")</f>
        <v>!!!</v>
      </c>
      <c r="AD86" s="117" t="str">
        <f t="shared" si="147"/>
        <v/>
      </c>
      <c r="AE86" s="117" t="str">
        <f>IF(LEFT($F86,1)="*",IF(VLOOKUP($H86,ELENCHI!$BK$27:$BS$126,9,FALSE)=LEN(AD86),0,1),"")</f>
        <v/>
      </c>
      <c r="AF86" s="117" t="str">
        <f>IF(AE86=0,IFERROR(LEFT(AD86,VLOOKUP($H86,ELENCHI!$BK$27:$CF$126,9,FALSE)-VLOOKUP($H86,ELENCHI!$BK$27:$CF$126,14,FALSE))&amp;IF(VLOOKUP($H86,ELENCHI!$BK$27:$CF$126,14,FALSE)=0,"",",")&amp;RIGHT(AD86,VLOOKUP($H86,ELENCHI!$BK$27:$CF$126,14,FALSE)),""),"!!!")</f>
        <v>!!!</v>
      </c>
      <c r="AG86" s="153">
        <f t="shared" si="148"/>
        <v>0</v>
      </c>
      <c r="AH86" s="2" t="str">
        <f>AM85&amp;IF(H86&lt;&gt;0,VLOOKUP($H86,ELENCHI!$BK$27:$CF$126,16,FALSE)&amp;R86&amp;VLOOKUP($H86,ELENCHI!$BK$27:$CF$126,17,FALSE)&amp;U86&amp;VLOOKUP($H86,ELENCHI!$BK$27:$CF$126,18,FALSE)&amp;X86&amp;VLOOKUP($H86,ELENCHI!$BK$27:$CF$126,19,FALSE)&amp;AA86&amp;VLOOKUP($H86,ELENCHI!$BK$27:$CF$126,20,FALSE)&amp;AD86&amp;CHAR(10),I86&amp;IF(IFERROR(FIND(CHAR(10),LEFT(B86,LUNGH),1),0)&gt;0,CHAR(10),""))</f>
        <v/>
      </c>
      <c r="AI86" s="3" t="str">
        <f t="shared" si="149"/>
        <v xml:space="preserve"> </v>
      </c>
      <c r="AJ86" s="3">
        <f t="shared" si="150"/>
        <v>999</v>
      </c>
      <c r="AK86" s="3">
        <f t="shared" si="151"/>
        <v>999</v>
      </c>
      <c r="AL86" s="143" t="str">
        <f t="shared" si="138"/>
        <v xml:space="preserve">                                    </v>
      </c>
      <c r="AM86" s="20" t="str">
        <f t="shared" si="139"/>
        <v/>
      </c>
      <c r="AN86" s="372" t="s">
        <v>2540</v>
      </c>
      <c r="AO86" s="316" t="str">
        <f t="shared" si="152"/>
        <v xml:space="preserve">                                    </v>
      </c>
      <c r="AP86" s="316" t="str">
        <f t="shared" si="153"/>
        <v xml:space="preserve">03                                           
</v>
      </c>
    </row>
    <row r="87" spans="1:42" x14ac:dyDescent="0.25">
      <c r="A87" s="2">
        <v>4</v>
      </c>
      <c r="B87" s="14" t="str">
        <f t="shared" si="129"/>
        <v/>
      </c>
      <c r="C87" s="340" t="str">
        <f t="shared" si="140"/>
        <v xml:space="preserve"> </v>
      </c>
      <c r="D87" s="3">
        <f t="shared" si="141"/>
        <v>999</v>
      </c>
      <c r="E87" s="3">
        <f t="shared" si="130"/>
        <v>999</v>
      </c>
      <c r="F87" s="19" t="str">
        <f t="shared" si="131"/>
        <v xml:space="preserve">                                    </v>
      </c>
      <c r="G87" s="20" t="str">
        <f t="shared" si="132"/>
        <v/>
      </c>
      <c r="H87" s="3">
        <f t="shared" si="133"/>
        <v>0</v>
      </c>
      <c r="I87" s="54" t="str">
        <f t="shared" si="134"/>
        <v/>
      </c>
      <c r="J87" s="3">
        <f t="shared" si="135"/>
        <v>36</v>
      </c>
      <c r="K87" s="3" t="str">
        <f t="shared" si="136"/>
        <v>0</v>
      </c>
      <c r="L87" s="2" t="str">
        <f t="shared" ref="L87:P87" si="155">IF(LEFT($F87,1)="*",IFERROR(FIND("=",$F87,K87+1),$D87),"")</f>
        <v/>
      </c>
      <c r="M87" s="2" t="str">
        <f t="shared" si="155"/>
        <v/>
      </c>
      <c r="N87" s="2" t="str">
        <f t="shared" si="155"/>
        <v/>
      </c>
      <c r="O87" s="2" t="str">
        <f t="shared" si="155"/>
        <v/>
      </c>
      <c r="P87" s="2" t="str">
        <f t="shared" si="155"/>
        <v/>
      </c>
      <c r="Q87" s="2" t="str">
        <f t="shared" si="137"/>
        <v/>
      </c>
      <c r="R87" s="117" t="str">
        <f t="shared" si="143"/>
        <v/>
      </c>
      <c r="S87" s="117" t="str">
        <f>IF(LEFT($F87,1)="*",IF(VLOOKUP($H87,ELENCHI!$BK$27:$BS$126,5,FALSE)=LEN(R87),0,1),"")</f>
        <v/>
      </c>
      <c r="T87" s="117" t="str">
        <f>IF(S87=0,IFERROR(LEFT(R87,VLOOKUP($H87,ELENCHI!$BK$27:$CF$126,5,FALSE)-VLOOKUP($H87,ELENCHI!$BK$27:$CF$126,10,FALSE))&amp;IF(VLOOKUP($H87,ELENCHI!$BK$27:$CF$126,10,FALSE)=0,"",",")&amp;RIGHT(R87,VLOOKUP($H87,ELENCHI!$BK$27:$CF$126,10,FALSE)),""),"!!!")</f>
        <v>!!!</v>
      </c>
      <c r="U87" s="2" t="str">
        <f t="shared" si="144"/>
        <v/>
      </c>
      <c r="V87" s="2" t="str">
        <f>IF(LEFT($F87,1)="*",IF(VLOOKUP($H87,ELENCHI!$BK$27:$BS$126,6,FALSE)=LEN(U87),0,1),"")</f>
        <v/>
      </c>
      <c r="W87" s="2" t="str">
        <f>IF(V87=0,IFERROR(LEFT(U87,VLOOKUP($H87,ELENCHI!$BK$27:$CF$126,6,FALSE)-VLOOKUP($H87,ELENCHI!$BK$27:$CF$126,11,FALSE))&amp;IF(VLOOKUP($H87,ELENCHI!$BK$27:$CF$126,11,FALSE)=0,"",",")&amp;RIGHT(U87,VLOOKUP($H87,ELENCHI!$BK$27:$CF$126,11,FALSE)),""),"!!!")</f>
        <v>!!!</v>
      </c>
      <c r="X87" s="117" t="str">
        <f t="shared" si="145"/>
        <v/>
      </c>
      <c r="Y87" s="117" t="str">
        <f>IF(LEFT($F87,1)="*",IF(VLOOKUP($H87,ELENCHI!$BK$27:$BS$126,7,FALSE)=LEN(X87),0,1),"")</f>
        <v/>
      </c>
      <c r="Z87" s="117" t="str">
        <f>IF(Y87=0,IFERROR(LEFT(X87,VLOOKUP($H87,ELENCHI!$BK$27:$CF$126,7,FALSE)-VLOOKUP($H87,ELENCHI!$BK$27:$CF$126,12,FALSE))&amp;IF(VLOOKUP($H87,ELENCHI!$BK$27:$CF$126,12,FALSE)=0,"",",")&amp;RIGHT(X87,VLOOKUP($H87,ELENCHI!$BK$27:$CF$126,12,FALSE)),""),"!!!")</f>
        <v>!!!</v>
      </c>
      <c r="AA87" s="137" t="str">
        <f t="shared" si="146"/>
        <v/>
      </c>
      <c r="AB87" s="137" t="str">
        <f>IF(LEFT($F87,1)="*",IF(VLOOKUP($H87,ELENCHI!$BK$27:$BS$126,8,FALSE)=LEN(AA87),0,1),"")</f>
        <v/>
      </c>
      <c r="AC87" s="137" t="str">
        <f>IF(AB87=0,IFERROR(LEFT(AA87,VLOOKUP($H87,ELENCHI!$BK$27:$CF$126,8,FALSE)-VLOOKUP($H87,ELENCHI!$BK$27:$CF$126,13,FALSE))&amp;IF(VLOOKUP($H87,ELENCHI!$BK$27:$CF$126,13,FALSE)=0,"",",")&amp;RIGHT(AA87,VLOOKUP($H87,ELENCHI!$BK$27:$CF$126,13,FALSE)),""),"!!!")</f>
        <v>!!!</v>
      </c>
      <c r="AD87" s="117" t="str">
        <f t="shared" si="147"/>
        <v/>
      </c>
      <c r="AE87" s="117" t="str">
        <f>IF(LEFT($F87,1)="*",IF(VLOOKUP($H87,ELENCHI!$BK$27:$BS$126,9,FALSE)=LEN(AD87),0,1),"")</f>
        <v/>
      </c>
      <c r="AF87" s="117" t="str">
        <f>IF(AE87=0,IFERROR(LEFT(AD87,VLOOKUP($H87,ELENCHI!$BK$27:$CF$126,9,FALSE)-VLOOKUP($H87,ELENCHI!$BK$27:$CF$126,14,FALSE))&amp;IF(VLOOKUP($H87,ELENCHI!$BK$27:$CF$126,14,FALSE)=0,"",",")&amp;RIGHT(AD87,VLOOKUP($H87,ELENCHI!$BK$27:$CF$126,14,FALSE)),""),"!!!")</f>
        <v>!!!</v>
      </c>
      <c r="AG87" s="153">
        <f t="shared" si="148"/>
        <v>0</v>
      </c>
      <c r="AH87" s="2" t="str">
        <f>AM86&amp;IF(H87&lt;&gt;0,VLOOKUP($H87,ELENCHI!$BK$27:$CF$126,16,FALSE)&amp;R87&amp;VLOOKUP($H87,ELENCHI!$BK$27:$CF$126,17,FALSE)&amp;U87&amp;VLOOKUP($H87,ELENCHI!$BK$27:$CF$126,18,FALSE)&amp;X87&amp;VLOOKUP($H87,ELENCHI!$BK$27:$CF$126,19,FALSE)&amp;AA87&amp;VLOOKUP($H87,ELENCHI!$BK$27:$CF$126,20,FALSE)&amp;AD87&amp;CHAR(10),I87&amp;IF(IFERROR(FIND(CHAR(10),LEFT(B87,LUNGH),1),0)&gt;0,CHAR(10),""))</f>
        <v/>
      </c>
      <c r="AI87" s="3" t="str">
        <f t="shared" si="149"/>
        <v xml:space="preserve"> </v>
      </c>
      <c r="AJ87" s="3">
        <f t="shared" si="150"/>
        <v>999</v>
      </c>
      <c r="AK87" s="3">
        <f t="shared" si="151"/>
        <v>999</v>
      </c>
      <c r="AL87" s="143" t="str">
        <f t="shared" si="138"/>
        <v xml:space="preserve">                                    </v>
      </c>
      <c r="AM87" s="20" t="str">
        <f t="shared" si="139"/>
        <v/>
      </c>
      <c r="AN87" s="372" t="s">
        <v>2541</v>
      </c>
      <c r="AO87" s="316" t="str">
        <f t="shared" si="152"/>
        <v xml:space="preserve">                                    </v>
      </c>
      <c r="AP87" s="316" t="str">
        <f t="shared" si="153"/>
        <v xml:space="preserve">04                                           
</v>
      </c>
    </row>
    <row r="88" spans="1:42" x14ac:dyDescent="0.25">
      <c r="A88" s="2">
        <v>5</v>
      </c>
      <c r="B88" s="14" t="str">
        <f t="shared" si="129"/>
        <v/>
      </c>
      <c r="C88" s="340" t="str">
        <f t="shared" si="140"/>
        <v xml:space="preserve"> </v>
      </c>
      <c r="D88" s="3">
        <f t="shared" si="141"/>
        <v>999</v>
      </c>
      <c r="E88" s="3">
        <f t="shared" si="130"/>
        <v>999</v>
      </c>
      <c r="F88" s="19" t="str">
        <f t="shared" si="131"/>
        <v xml:space="preserve">                                    </v>
      </c>
      <c r="G88" s="20" t="str">
        <f t="shared" si="132"/>
        <v/>
      </c>
      <c r="H88" s="3">
        <f t="shared" si="133"/>
        <v>0</v>
      </c>
      <c r="I88" s="54" t="str">
        <f t="shared" si="134"/>
        <v/>
      </c>
      <c r="J88" s="3">
        <f t="shared" si="135"/>
        <v>36</v>
      </c>
      <c r="K88" s="3" t="str">
        <f t="shared" si="136"/>
        <v>0</v>
      </c>
      <c r="L88" s="2" t="str">
        <f t="shared" ref="L88:P88" si="156">IF(LEFT($F88,1)="*",IFERROR(FIND("=",$F88,K88+1),$D88),"")</f>
        <v/>
      </c>
      <c r="M88" s="2" t="str">
        <f t="shared" si="156"/>
        <v/>
      </c>
      <c r="N88" s="2" t="str">
        <f t="shared" si="156"/>
        <v/>
      </c>
      <c r="O88" s="2" t="str">
        <f t="shared" si="156"/>
        <v/>
      </c>
      <c r="P88" s="2" t="str">
        <f t="shared" si="156"/>
        <v/>
      </c>
      <c r="Q88" s="2" t="str">
        <f t="shared" si="137"/>
        <v/>
      </c>
      <c r="R88" s="117" t="str">
        <f t="shared" si="143"/>
        <v/>
      </c>
      <c r="S88" s="117" t="str">
        <f>IF(LEFT($F88,1)="*",IF(VLOOKUP($H88,ELENCHI!$BK$27:$BS$126,5,FALSE)=LEN(R88),0,1),"")</f>
        <v/>
      </c>
      <c r="T88" s="117" t="str">
        <f>IF(S88=0,IFERROR(LEFT(R88,VLOOKUP($H88,ELENCHI!$BK$27:$CF$126,5,FALSE)-VLOOKUP($H88,ELENCHI!$BK$27:$CF$126,10,FALSE))&amp;IF(VLOOKUP($H88,ELENCHI!$BK$27:$CF$126,10,FALSE)=0,"",",")&amp;RIGHT(R88,VLOOKUP($H88,ELENCHI!$BK$27:$CF$126,10,FALSE)),""),"!!!")</f>
        <v>!!!</v>
      </c>
      <c r="U88" s="2" t="str">
        <f t="shared" si="144"/>
        <v/>
      </c>
      <c r="V88" s="2" t="str">
        <f>IF(LEFT($F88,1)="*",IF(VLOOKUP($H88,ELENCHI!$BK$27:$BS$126,6,FALSE)=LEN(U88),0,1),"")</f>
        <v/>
      </c>
      <c r="W88" s="2" t="str">
        <f>IF(V88=0,IFERROR(LEFT(U88,VLOOKUP($H88,ELENCHI!$BK$27:$CF$126,6,FALSE)-VLOOKUP($H88,ELENCHI!$BK$27:$CF$126,11,FALSE))&amp;IF(VLOOKUP($H88,ELENCHI!$BK$27:$CF$126,11,FALSE)=0,"",",")&amp;RIGHT(U88,VLOOKUP($H88,ELENCHI!$BK$27:$CF$126,11,FALSE)),""),"!!!")</f>
        <v>!!!</v>
      </c>
      <c r="X88" s="117" t="str">
        <f t="shared" si="145"/>
        <v/>
      </c>
      <c r="Y88" s="117" t="str">
        <f>IF(LEFT($F88,1)="*",IF(VLOOKUP($H88,ELENCHI!$BK$27:$BS$126,7,FALSE)=LEN(X88),0,1),"")</f>
        <v/>
      </c>
      <c r="Z88" s="117" t="str">
        <f>IF(Y88=0,IFERROR(LEFT(X88,VLOOKUP($H88,ELENCHI!$BK$27:$CF$126,7,FALSE)-VLOOKUP($H88,ELENCHI!$BK$27:$CF$126,12,FALSE))&amp;IF(VLOOKUP($H88,ELENCHI!$BK$27:$CF$126,12,FALSE)=0,"",",")&amp;RIGHT(X88,VLOOKUP($H88,ELENCHI!$BK$27:$CF$126,12,FALSE)),""),"!!!")</f>
        <v>!!!</v>
      </c>
      <c r="AA88" s="137" t="str">
        <f t="shared" si="146"/>
        <v/>
      </c>
      <c r="AB88" s="137" t="str">
        <f>IF(LEFT($F88,1)="*",IF(VLOOKUP($H88,ELENCHI!$BK$27:$BS$126,8,FALSE)=LEN(AA88),0,1),"")</f>
        <v/>
      </c>
      <c r="AC88" s="137" t="str">
        <f>IF(AB88=0,IFERROR(LEFT(AA88,VLOOKUP($H88,ELENCHI!$BK$27:$CF$126,8,FALSE)-VLOOKUP($H88,ELENCHI!$BK$27:$CF$126,13,FALSE))&amp;IF(VLOOKUP($H88,ELENCHI!$BK$27:$CF$126,13,FALSE)=0,"",",")&amp;RIGHT(AA88,VLOOKUP($H88,ELENCHI!$BK$27:$CF$126,13,FALSE)),""),"!!!")</f>
        <v>!!!</v>
      </c>
      <c r="AD88" s="117" t="str">
        <f t="shared" si="147"/>
        <v/>
      </c>
      <c r="AE88" s="117" t="str">
        <f>IF(LEFT($F88,1)="*",IF(VLOOKUP($H88,ELENCHI!$BK$27:$BS$126,9,FALSE)=LEN(AD88),0,1),"")</f>
        <v/>
      </c>
      <c r="AF88" s="117" t="str">
        <f>IF(AE88=0,IFERROR(LEFT(AD88,VLOOKUP($H88,ELENCHI!$BK$27:$CF$126,9,FALSE)-VLOOKUP($H88,ELENCHI!$BK$27:$CF$126,14,FALSE))&amp;IF(VLOOKUP($H88,ELENCHI!$BK$27:$CF$126,14,FALSE)=0,"",",")&amp;RIGHT(AD88,VLOOKUP($H88,ELENCHI!$BK$27:$CF$126,14,FALSE)),""),"!!!")</f>
        <v>!!!</v>
      </c>
      <c r="AG88" s="153">
        <f t="shared" si="148"/>
        <v>0</v>
      </c>
      <c r="AH88" s="2" t="str">
        <f>AM87&amp;IF(H88&lt;&gt;0,VLOOKUP($H88,ELENCHI!$BK$27:$CF$126,16,FALSE)&amp;R88&amp;VLOOKUP($H88,ELENCHI!$BK$27:$CF$126,17,FALSE)&amp;U88&amp;VLOOKUP($H88,ELENCHI!$BK$27:$CF$126,18,FALSE)&amp;X88&amp;VLOOKUP($H88,ELENCHI!$BK$27:$CF$126,19,FALSE)&amp;AA88&amp;VLOOKUP($H88,ELENCHI!$BK$27:$CF$126,20,FALSE)&amp;AD88&amp;CHAR(10),I88&amp;IF(IFERROR(FIND(CHAR(10),LEFT(B88,LUNGH),1),0)&gt;0,CHAR(10),""))</f>
        <v/>
      </c>
      <c r="AI88" s="3" t="str">
        <f t="shared" si="149"/>
        <v xml:space="preserve"> </v>
      </c>
      <c r="AJ88" s="3">
        <f t="shared" si="150"/>
        <v>999</v>
      </c>
      <c r="AK88" s="3">
        <f t="shared" si="151"/>
        <v>999</v>
      </c>
      <c r="AL88" s="143" t="str">
        <f t="shared" si="138"/>
        <v xml:space="preserve">                                    </v>
      </c>
      <c r="AM88" s="20" t="str">
        <f t="shared" si="139"/>
        <v/>
      </c>
      <c r="AN88" s="372" t="s">
        <v>2542</v>
      </c>
      <c r="AO88" s="316" t="str">
        <f t="shared" si="152"/>
        <v xml:space="preserve">                                    </v>
      </c>
      <c r="AP88" s="316" t="str">
        <f t="shared" si="153"/>
        <v xml:space="preserve">05                                           
</v>
      </c>
    </row>
    <row r="89" spans="1:42" x14ac:dyDescent="0.25">
      <c r="A89" s="2">
        <v>6</v>
      </c>
      <c r="B89" s="14" t="str">
        <f t="shared" si="129"/>
        <v/>
      </c>
      <c r="C89" s="340" t="str">
        <f t="shared" si="140"/>
        <v xml:space="preserve"> </v>
      </c>
      <c r="D89" s="3">
        <f t="shared" si="141"/>
        <v>999</v>
      </c>
      <c r="E89" s="3">
        <f>IFERROR(FIND(CHAR(10),B89,2)-1-IF(LEFT(B89,1)=CHAR(10),1,0),999)</f>
        <v>999</v>
      </c>
      <c r="F89" s="19" t="str">
        <f t="shared" si="131"/>
        <v xml:space="preserve">                                    </v>
      </c>
      <c r="G89" s="20" t="str">
        <f t="shared" si="132"/>
        <v/>
      </c>
      <c r="H89" s="3">
        <f t="shared" si="133"/>
        <v>0</v>
      </c>
      <c r="I89" s="54" t="str">
        <f t="shared" si="134"/>
        <v/>
      </c>
      <c r="J89" s="3">
        <f t="shared" si="135"/>
        <v>36</v>
      </c>
      <c r="K89" s="3" t="str">
        <f t="shared" si="136"/>
        <v>0</v>
      </c>
      <c r="L89" s="2" t="str">
        <f t="shared" ref="L89:P89" si="157">IF(LEFT($F89,1)="*",IFERROR(FIND("=",$F89,K89+1),$D89),"")</f>
        <v/>
      </c>
      <c r="M89" s="2" t="str">
        <f t="shared" si="157"/>
        <v/>
      </c>
      <c r="N89" s="2" t="str">
        <f t="shared" si="157"/>
        <v/>
      </c>
      <c r="O89" s="2" t="str">
        <f t="shared" si="157"/>
        <v/>
      </c>
      <c r="P89" s="2" t="str">
        <f t="shared" si="157"/>
        <v/>
      </c>
      <c r="Q89" s="2" t="str">
        <f t="shared" si="137"/>
        <v/>
      </c>
      <c r="R89" s="117" t="str">
        <f t="shared" si="143"/>
        <v/>
      </c>
      <c r="S89" s="117" t="str">
        <f>IF(LEFT($F89,1)="*",IF(VLOOKUP($H89,ELENCHI!$BK$27:$BS$126,5,FALSE)=LEN(R89),0,1),"")</f>
        <v/>
      </c>
      <c r="T89" s="117" t="str">
        <f>IF(S89=0,IFERROR(LEFT(R89,VLOOKUP($H89,ELENCHI!$BK$27:$CF$126,5,FALSE)-VLOOKUP($H89,ELENCHI!$BK$27:$CF$126,10,FALSE))&amp;IF(VLOOKUP($H89,ELENCHI!$BK$27:$CF$126,10,FALSE)=0,"",",")&amp;RIGHT(R89,VLOOKUP($H89,ELENCHI!$BK$27:$CF$126,10,FALSE)),""),"!!!")</f>
        <v>!!!</v>
      </c>
      <c r="U89" s="2" t="str">
        <f t="shared" si="144"/>
        <v/>
      </c>
      <c r="V89" s="2" t="str">
        <f>IF(LEFT($F89,1)="*",IF(VLOOKUP($H89,ELENCHI!$BK$27:$BS$126,6,FALSE)=LEN(U89),0,1),"")</f>
        <v/>
      </c>
      <c r="W89" s="2" t="str">
        <f>IF(V89=0,IFERROR(LEFT(U89,VLOOKUP($H89,ELENCHI!$BK$27:$CF$126,6,FALSE)-VLOOKUP($H89,ELENCHI!$BK$27:$CF$126,11,FALSE))&amp;IF(VLOOKUP($H89,ELENCHI!$BK$27:$CF$126,11,FALSE)=0,"",",")&amp;RIGHT(U89,VLOOKUP($H89,ELENCHI!$BK$27:$CF$126,11,FALSE)),""),"!!!")</f>
        <v>!!!</v>
      </c>
      <c r="X89" s="117" t="str">
        <f t="shared" si="145"/>
        <v/>
      </c>
      <c r="Y89" s="117" t="str">
        <f>IF(LEFT($F89,1)="*",IF(VLOOKUP($H89,ELENCHI!$BK$27:$BS$126,7,FALSE)=LEN(X89),0,1),"")</f>
        <v/>
      </c>
      <c r="Z89" s="117" t="str">
        <f>IF(Y89=0,IFERROR(LEFT(X89,VLOOKUP($H89,ELENCHI!$BK$27:$CF$126,7,FALSE)-VLOOKUP($H89,ELENCHI!$BK$27:$CF$126,12,FALSE))&amp;IF(VLOOKUP($H89,ELENCHI!$BK$27:$CF$126,12,FALSE)=0,"",",")&amp;RIGHT(X89,VLOOKUP($H89,ELENCHI!$BK$27:$CF$126,12,FALSE)),""),"!!!")</f>
        <v>!!!</v>
      </c>
      <c r="AA89" s="137" t="str">
        <f t="shared" si="146"/>
        <v/>
      </c>
      <c r="AB89" s="137" t="str">
        <f>IF(LEFT($F89,1)="*",IF(VLOOKUP($H89,ELENCHI!$BK$27:$BS$126,8,FALSE)=LEN(AA89),0,1),"")</f>
        <v/>
      </c>
      <c r="AC89" s="137" t="str">
        <f>IF(AB89=0,IFERROR(LEFT(AA89,VLOOKUP($H89,ELENCHI!$BK$27:$CF$126,8,FALSE)-VLOOKUP($H89,ELENCHI!$BK$27:$CF$126,13,FALSE))&amp;IF(VLOOKUP($H89,ELENCHI!$BK$27:$CF$126,13,FALSE)=0,"",",")&amp;RIGHT(AA89,VLOOKUP($H89,ELENCHI!$BK$27:$CF$126,13,FALSE)),""),"!!!")</f>
        <v>!!!</v>
      </c>
      <c r="AD89" s="117" t="str">
        <f t="shared" si="147"/>
        <v/>
      </c>
      <c r="AE89" s="117" t="str">
        <f>IF(LEFT($F89,1)="*",IF(VLOOKUP($H89,ELENCHI!$BK$27:$BS$126,9,FALSE)=LEN(AD89),0,1),"")</f>
        <v/>
      </c>
      <c r="AF89" s="117" t="str">
        <f>IF(AE89=0,IFERROR(LEFT(AD89,VLOOKUP($H89,ELENCHI!$BK$27:$CF$126,9,FALSE)-VLOOKUP($H89,ELENCHI!$BK$27:$CF$126,14,FALSE))&amp;IF(VLOOKUP($H89,ELENCHI!$BK$27:$CF$126,14,FALSE)=0,"",",")&amp;RIGHT(AD89,VLOOKUP($H89,ELENCHI!$BK$27:$CF$126,14,FALSE)),""),"!!!")</f>
        <v>!!!</v>
      </c>
      <c r="AG89" s="153">
        <f t="shared" si="148"/>
        <v>0</v>
      </c>
      <c r="AH89" s="2" t="str">
        <f>AM88&amp;IF(H89&lt;&gt;0,VLOOKUP($H89,ELENCHI!$BK$27:$CF$126,16,FALSE)&amp;R89&amp;VLOOKUP($H89,ELENCHI!$BK$27:$CF$126,17,FALSE)&amp;U89&amp;VLOOKUP($H89,ELENCHI!$BK$27:$CF$126,18,FALSE)&amp;X89&amp;VLOOKUP($H89,ELENCHI!$BK$27:$CF$126,19,FALSE)&amp;AA89&amp;VLOOKUP($H89,ELENCHI!$BK$27:$CF$126,20,FALSE)&amp;AD89&amp;CHAR(10),I89&amp;IF(IFERROR(FIND(CHAR(10),LEFT(B89,LUNGH),1),0)&gt;0,CHAR(10),""))</f>
        <v/>
      </c>
      <c r="AI89" s="3" t="str">
        <f t="shared" si="149"/>
        <v xml:space="preserve"> </v>
      </c>
      <c r="AJ89" s="3">
        <f t="shared" si="150"/>
        <v>999</v>
      </c>
      <c r="AK89" s="3">
        <f t="shared" si="151"/>
        <v>999</v>
      </c>
      <c r="AL89" s="143" t="str">
        <f t="shared" si="138"/>
        <v xml:space="preserve">                                    </v>
      </c>
      <c r="AM89" s="20" t="str">
        <f t="shared" si="139"/>
        <v/>
      </c>
      <c r="AN89" s="372" t="s">
        <v>2543</v>
      </c>
      <c r="AO89" s="316" t="str">
        <f t="shared" si="152"/>
        <v xml:space="preserve">                                    </v>
      </c>
      <c r="AP89" s="316" t="str">
        <f t="shared" si="153"/>
        <v xml:space="preserve">06                                           
</v>
      </c>
    </row>
    <row r="90" spans="1:42" x14ac:dyDescent="0.25">
      <c r="A90" s="2">
        <v>7</v>
      </c>
      <c r="B90" s="14" t="str">
        <f t="shared" si="129"/>
        <v/>
      </c>
      <c r="C90" s="340" t="str">
        <f t="shared" si="140"/>
        <v xml:space="preserve"> </v>
      </c>
      <c r="D90" s="3">
        <f t="shared" si="141"/>
        <v>999</v>
      </c>
      <c r="E90" s="3">
        <f t="shared" ref="E90:E96" si="158">IFERROR(FIND(CHAR(10),B90,2)-1-IF(LEFT(B90,1)=CHAR(10),1,0),999)</f>
        <v>999</v>
      </c>
      <c r="F90" s="19" t="str">
        <f t="shared" si="131"/>
        <v xml:space="preserve">                                    </v>
      </c>
      <c r="G90" s="20" t="str">
        <f t="shared" si="132"/>
        <v/>
      </c>
      <c r="H90" s="3">
        <f t="shared" si="133"/>
        <v>0</v>
      </c>
      <c r="I90" s="54" t="str">
        <f t="shared" si="134"/>
        <v/>
      </c>
      <c r="J90" s="3">
        <f t="shared" si="135"/>
        <v>36</v>
      </c>
      <c r="K90" s="3" t="str">
        <f t="shared" si="136"/>
        <v>0</v>
      </c>
      <c r="L90" s="2" t="str">
        <f t="shared" ref="L90:P90" si="159">IF(LEFT($F90,1)="*",IFERROR(FIND("=",$F90,K90+1),$D90),"")</f>
        <v/>
      </c>
      <c r="M90" s="2" t="str">
        <f t="shared" si="159"/>
        <v/>
      </c>
      <c r="N90" s="2" t="str">
        <f t="shared" si="159"/>
        <v/>
      </c>
      <c r="O90" s="2" t="str">
        <f t="shared" si="159"/>
        <v/>
      </c>
      <c r="P90" s="2" t="str">
        <f t="shared" si="159"/>
        <v/>
      </c>
      <c r="Q90" s="2" t="str">
        <f t="shared" si="137"/>
        <v/>
      </c>
      <c r="R90" s="117" t="str">
        <f t="shared" si="143"/>
        <v/>
      </c>
      <c r="S90" s="117" t="str">
        <f>IF(LEFT($F90,1)="*",IF(VLOOKUP($H90,ELENCHI!$BK$27:$BS$126,5,FALSE)=LEN(R90),0,1),"")</f>
        <v/>
      </c>
      <c r="T90" s="117" t="str">
        <f>IF(S90=0,IFERROR(LEFT(R90,VLOOKUP($H90,ELENCHI!$BK$27:$CF$126,5,FALSE)-VLOOKUP($H90,ELENCHI!$BK$27:$CF$126,10,FALSE))&amp;IF(VLOOKUP($H90,ELENCHI!$BK$27:$CF$126,10,FALSE)=0,"",",")&amp;RIGHT(R90,VLOOKUP($H90,ELENCHI!$BK$27:$CF$126,10,FALSE)),""),"!!!")</f>
        <v>!!!</v>
      </c>
      <c r="U90" s="2" t="str">
        <f t="shared" si="144"/>
        <v/>
      </c>
      <c r="V90" s="2" t="str">
        <f>IF(LEFT($F90,1)="*",IF(VLOOKUP($H90,ELENCHI!$BK$27:$BS$126,6,FALSE)=LEN(U90),0,1),"")</f>
        <v/>
      </c>
      <c r="W90" s="2" t="str">
        <f>IF(V90=0,IFERROR(LEFT(U90,VLOOKUP($H90,ELENCHI!$BK$27:$CF$126,6,FALSE)-VLOOKUP($H90,ELENCHI!$BK$27:$CF$126,11,FALSE))&amp;IF(VLOOKUP($H90,ELENCHI!$BK$27:$CF$126,11,FALSE)=0,"",",")&amp;RIGHT(U90,VLOOKUP($H90,ELENCHI!$BK$27:$CF$126,11,FALSE)),""),"!!!")</f>
        <v>!!!</v>
      </c>
      <c r="X90" s="117" t="str">
        <f t="shared" si="145"/>
        <v/>
      </c>
      <c r="Y90" s="117" t="str">
        <f>IF(LEFT($F90,1)="*",IF(VLOOKUP($H90,ELENCHI!$BK$27:$BS$126,7,FALSE)=LEN(X90),0,1),"")</f>
        <v/>
      </c>
      <c r="Z90" s="117" t="str">
        <f>IF(Y90=0,IFERROR(LEFT(X90,VLOOKUP($H90,ELENCHI!$BK$27:$CF$126,7,FALSE)-VLOOKUP($H90,ELENCHI!$BK$27:$CF$126,12,FALSE))&amp;IF(VLOOKUP($H90,ELENCHI!$BK$27:$CF$126,12,FALSE)=0,"",",")&amp;RIGHT(X90,VLOOKUP($H90,ELENCHI!$BK$27:$CF$126,12,FALSE)),""),"!!!")</f>
        <v>!!!</v>
      </c>
      <c r="AA90" s="137" t="str">
        <f t="shared" si="146"/>
        <v/>
      </c>
      <c r="AB90" s="137" t="str">
        <f>IF(LEFT($F90,1)="*",IF(VLOOKUP($H90,ELENCHI!$BK$27:$BS$126,8,FALSE)=LEN(AA90),0,1),"")</f>
        <v/>
      </c>
      <c r="AC90" s="137" t="str">
        <f>IF(AB90=0,IFERROR(LEFT(AA90,VLOOKUP($H90,ELENCHI!$BK$27:$CF$126,8,FALSE)-VLOOKUP($H90,ELENCHI!$BK$27:$CF$126,13,FALSE))&amp;IF(VLOOKUP($H90,ELENCHI!$BK$27:$CF$126,13,FALSE)=0,"",",")&amp;RIGHT(AA90,VLOOKUP($H90,ELENCHI!$BK$27:$CF$126,13,FALSE)),""),"!!!")</f>
        <v>!!!</v>
      </c>
      <c r="AD90" s="117" t="str">
        <f t="shared" si="147"/>
        <v/>
      </c>
      <c r="AE90" s="117" t="str">
        <f>IF(LEFT($F90,1)="*",IF(VLOOKUP($H90,ELENCHI!$BK$27:$BS$126,9,FALSE)=LEN(AD90),0,1),"")</f>
        <v/>
      </c>
      <c r="AF90" s="117" t="str">
        <f>IF(AE90=0,IFERROR(LEFT(AD90,VLOOKUP($H90,ELENCHI!$BK$27:$CF$126,9,FALSE)-VLOOKUP($H90,ELENCHI!$BK$27:$CF$126,14,FALSE))&amp;IF(VLOOKUP($H90,ELENCHI!$BK$27:$CF$126,14,FALSE)=0,"",",")&amp;RIGHT(AD90,VLOOKUP($H90,ELENCHI!$BK$27:$CF$126,14,FALSE)),""),"!!!")</f>
        <v>!!!</v>
      </c>
      <c r="AG90" s="153">
        <f t="shared" si="148"/>
        <v>0</v>
      </c>
      <c r="AH90" s="2" t="str">
        <f>AM89&amp;IF(H90&lt;&gt;0,VLOOKUP($H90,ELENCHI!$BK$27:$CF$126,16,FALSE)&amp;R90&amp;VLOOKUP($H90,ELENCHI!$BK$27:$CF$126,17,FALSE)&amp;U90&amp;VLOOKUP($H90,ELENCHI!$BK$27:$CF$126,18,FALSE)&amp;X90&amp;VLOOKUP($H90,ELENCHI!$BK$27:$CF$126,19,FALSE)&amp;AA90&amp;VLOOKUP($H90,ELENCHI!$BK$27:$CF$126,20,FALSE)&amp;AD90&amp;CHAR(10),I90&amp;IF(IFERROR(FIND(CHAR(10),LEFT(B90,LUNGH),1),0)&gt;0,CHAR(10),""))</f>
        <v/>
      </c>
      <c r="AI90" s="3" t="str">
        <f t="shared" si="149"/>
        <v xml:space="preserve"> </v>
      </c>
      <c r="AJ90" s="3">
        <f t="shared" si="150"/>
        <v>999</v>
      </c>
      <c r="AK90" s="3">
        <f t="shared" si="151"/>
        <v>999</v>
      </c>
      <c r="AL90" s="143" t="str">
        <f t="shared" si="138"/>
        <v xml:space="preserve">                                    </v>
      </c>
      <c r="AM90" s="20" t="str">
        <f t="shared" si="139"/>
        <v/>
      </c>
      <c r="AN90" s="372" t="s">
        <v>2544</v>
      </c>
      <c r="AO90" s="316" t="str">
        <f t="shared" si="152"/>
        <v xml:space="preserve">                                    </v>
      </c>
      <c r="AP90" s="316" t="str">
        <f t="shared" si="153"/>
        <v xml:space="preserve">07                                           
</v>
      </c>
    </row>
    <row r="91" spans="1:42" x14ac:dyDescent="0.25">
      <c r="A91" s="2">
        <v>8</v>
      </c>
      <c r="B91" s="14" t="str">
        <f t="shared" si="129"/>
        <v/>
      </c>
      <c r="C91" s="340" t="str">
        <f t="shared" si="140"/>
        <v xml:space="preserve"> </v>
      </c>
      <c r="D91" s="3">
        <f t="shared" si="141"/>
        <v>999</v>
      </c>
      <c r="E91" s="3">
        <f t="shared" si="158"/>
        <v>999</v>
      </c>
      <c r="F91" s="19" t="str">
        <f t="shared" si="131"/>
        <v xml:space="preserve">                                    </v>
      </c>
      <c r="G91" s="20" t="str">
        <f t="shared" si="132"/>
        <v/>
      </c>
      <c r="H91" s="3">
        <f t="shared" si="133"/>
        <v>0</v>
      </c>
      <c r="I91" s="54" t="str">
        <f t="shared" si="134"/>
        <v/>
      </c>
      <c r="J91" s="3">
        <f t="shared" si="135"/>
        <v>36</v>
      </c>
      <c r="K91" s="3" t="str">
        <f t="shared" si="136"/>
        <v>0</v>
      </c>
      <c r="L91" s="2" t="str">
        <f t="shared" ref="L91:P91" si="160">IF(LEFT($F91,1)="*",IFERROR(FIND("=",$F91,K91+1),$D91),"")</f>
        <v/>
      </c>
      <c r="M91" s="2" t="str">
        <f t="shared" si="160"/>
        <v/>
      </c>
      <c r="N91" s="2" t="str">
        <f t="shared" si="160"/>
        <v/>
      </c>
      <c r="O91" s="2" t="str">
        <f t="shared" si="160"/>
        <v/>
      </c>
      <c r="P91" s="2" t="str">
        <f t="shared" si="160"/>
        <v/>
      </c>
      <c r="Q91" s="2" t="str">
        <f t="shared" si="137"/>
        <v/>
      </c>
      <c r="R91" s="117" t="str">
        <f t="shared" si="143"/>
        <v/>
      </c>
      <c r="S91" s="117" t="str">
        <f>IF(LEFT($F91,1)="*",IF(VLOOKUP($H91,ELENCHI!$BK$27:$BS$126,5,FALSE)=LEN(R91),0,1),"")</f>
        <v/>
      </c>
      <c r="T91" s="117" t="str">
        <f>IF(S91=0,IFERROR(LEFT(R91,VLOOKUP($H91,ELENCHI!$BK$27:$CF$126,5,FALSE)-VLOOKUP($H91,ELENCHI!$BK$27:$CF$126,10,FALSE))&amp;IF(VLOOKUP($H91,ELENCHI!$BK$27:$CF$126,10,FALSE)=0,"",",")&amp;RIGHT(R91,VLOOKUP($H91,ELENCHI!$BK$27:$CF$126,10,FALSE)),""),"!!!")</f>
        <v>!!!</v>
      </c>
      <c r="U91" s="2" t="str">
        <f t="shared" si="144"/>
        <v/>
      </c>
      <c r="V91" s="2" t="str">
        <f>IF(LEFT($F91,1)="*",IF(VLOOKUP($H91,ELENCHI!$BK$27:$BS$126,6,FALSE)=LEN(U91),0,1),"")</f>
        <v/>
      </c>
      <c r="W91" s="2" t="str">
        <f>IF(V91=0,IFERROR(LEFT(U91,VLOOKUP($H91,ELENCHI!$BK$27:$CF$126,6,FALSE)-VLOOKUP($H91,ELENCHI!$BK$27:$CF$126,11,FALSE))&amp;IF(VLOOKUP($H91,ELENCHI!$BK$27:$CF$126,11,FALSE)=0,"",",")&amp;RIGHT(U91,VLOOKUP($H91,ELENCHI!$BK$27:$CF$126,11,FALSE)),""),"!!!")</f>
        <v>!!!</v>
      </c>
      <c r="X91" s="117" t="str">
        <f t="shared" si="145"/>
        <v/>
      </c>
      <c r="Y91" s="117" t="str">
        <f>IF(LEFT($F91,1)="*",IF(VLOOKUP($H91,ELENCHI!$BK$27:$BS$126,7,FALSE)=LEN(X91),0,1),"")</f>
        <v/>
      </c>
      <c r="Z91" s="117" t="str">
        <f>IF(Y91=0,IFERROR(LEFT(X91,VLOOKUP($H91,ELENCHI!$BK$27:$CF$126,7,FALSE)-VLOOKUP($H91,ELENCHI!$BK$27:$CF$126,12,FALSE))&amp;IF(VLOOKUP($H91,ELENCHI!$BK$27:$CF$126,12,FALSE)=0,"",",")&amp;RIGHT(X91,VLOOKUP($H91,ELENCHI!$BK$27:$CF$126,12,FALSE)),""),"!!!")</f>
        <v>!!!</v>
      </c>
      <c r="AA91" s="137" t="str">
        <f t="shared" si="146"/>
        <v/>
      </c>
      <c r="AB91" s="137" t="str">
        <f>IF(LEFT($F91,1)="*",IF(VLOOKUP($H91,ELENCHI!$BK$27:$BS$126,8,FALSE)=LEN(AA91),0,1),"")</f>
        <v/>
      </c>
      <c r="AC91" s="137" t="str">
        <f>IF(AB91=0,IFERROR(LEFT(AA91,VLOOKUP($H91,ELENCHI!$BK$27:$CF$126,8,FALSE)-VLOOKUP($H91,ELENCHI!$BK$27:$CF$126,13,FALSE))&amp;IF(VLOOKUP($H91,ELENCHI!$BK$27:$CF$126,13,FALSE)=0,"",",")&amp;RIGHT(AA91,VLOOKUP($H91,ELENCHI!$BK$27:$CF$126,13,FALSE)),""),"!!!")</f>
        <v>!!!</v>
      </c>
      <c r="AD91" s="117" t="str">
        <f t="shared" si="147"/>
        <v/>
      </c>
      <c r="AE91" s="117" t="str">
        <f>IF(LEFT($F91,1)="*",IF(VLOOKUP($H91,ELENCHI!$BK$27:$BS$126,9,FALSE)=LEN(AD91),0,1),"")</f>
        <v/>
      </c>
      <c r="AF91" s="117" t="str">
        <f>IF(AE91=0,IFERROR(LEFT(AD91,VLOOKUP($H91,ELENCHI!$BK$27:$CF$126,9,FALSE)-VLOOKUP($H91,ELENCHI!$BK$27:$CF$126,14,FALSE))&amp;IF(VLOOKUP($H91,ELENCHI!$BK$27:$CF$126,14,FALSE)=0,"",",")&amp;RIGHT(AD91,VLOOKUP($H91,ELENCHI!$BK$27:$CF$126,14,FALSE)),""),"!!!")</f>
        <v>!!!</v>
      </c>
      <c r="AG91" s="153">
        <f t="shared" si="148"/>
        <v>0</v>
      </c>
      <c r="AH91" s="2" t="str">
        <f>AM90&amp;IF(H91&lt;&gt;0,VLOOKUP($H91,ELENCHI!$BK$27:$CF$126,16,FALSE)&amp;R91&amp;VLOOKUP($H91,ELENCHI!$BK$27:$CF$126,17,FALSE)&amp;U91&amp;VLOOKUP($H91,ELENCHI!$BK$27:$CF$126,18,FALSE)&amp;X91&amp;VLOOKUP($H91,ELENCHI!$BK$27:$CF$126,19,FALSE)&amp;AA91&amp;VLOOKUP($H91,ELENCHI!$BK$27:$CF$126,20,FALSE)&amp;AD91&amp;CHAR(10),I91&amp;IF(IFERROR(FIND(CHAR(10),LEFT(B91,LUNGH),1),0)&gt;0,CHAR(10),""))</f>
        <v/>
      </c>
      <c r="AI91" s="3" t="str">
        <f t="shared" si="149"/>
        <v xml:space="preserve"> </v>
      </c>
      <c r="AJ91" s="3">
        <f t="shared" si="150"/>
        <v>999</v>
      </c>
      <c r="AK91" s="3">
        <f t="shared" si="151"/>
        <v>999</v>
      </c>
      <c r="AL91" s="143" t="str">
        <f t="shared" si="138"/>
        <v xml:space="preserve">                                    </v>
      </c>
      <c r="AM91" s="20" t="str">
        <f t="shared" si="139"/>
        <v/>
      </c>
      <c r="AN91" s="372" t="s">
        <v>2545</v>
      </c>
      <c r="AO91" s="316" t="str">
        <f t="shared" si="152"/>
        <v xml:space="preserve">                                    </v>
      </c>
      <c r="AP91" s="316" t="str">
        <f t="shared" si="153"/>
        <v xml:space="preserve">08                                           
</v>
      </c>
    </row>
    <row r="92" spans="1:42" x14ac:dyDescent="0.25">
      <c r="A92" s="2">
        <v>9</v>
      </c>
      <c r="B92" s="14" t="str">
        <f t="shared" si="129"/>
        <v/>
      </c>
      <c r="C92" s="340" t="str">
        <f t="shared" si="140"/>
        <v xml:space="preserve"> </v>
      </c>
      <c r="D92" s="3">
        <f t="shared" si="141"/>
        <v>999</v>
      </c>
      <c r="E92" s="3">
        <f t="shared" si="158"/>
        <v>999</v>
      </c>
      <c r="F92" s="19" t="str">
        <f t="shared" si="131"/>
        <v xml:space="preserve">                                    </v>
      </c>
      <c r="G92" s="20" t="str">
        <f t="shared" si="132"/>
        <v/>
      </c>
      <c r="H92" s="3">
        <f t="shared" si="133"/>
        <v>0</v>
      </c>
      <c r="I92" s="54" t="str">
        <f t="shared" si="134"/>
        <v/>
      </c>
      <c r="J92" s="3">
        <f t="shared" si="135"/>
        <v>36</v>
      </c>
      <c r="K92" s="3" t="str">
        <f t="shared" si="136"/>
        <v>0</v>
      </c>
      <c r="L92" s="2" t="str">
        <f t="shared" ref="L92:P92" si="161">IF(LEFT($F92,1)="*",IFERROR(FIND("=",$F92,K92+1),$D92),"")</f>
        <v/>
      </c>
      <c r="M92" s="2" t="str">
        <f t="shared" si="161"/>
        <v/>
      </c>
      <c r="N92" s="2" t="str">
        <f t="shared" si="161"/>
        <v/>
      </c>
      <c r="O92" s="2" t="str">
        <f t="shared" si="161"/>
        <v/>
      </c>
      <c r="P92" s="2" t="str">
        <f t="shared" si="161"/>
        <v/>
      </c>
      <c r="Q92" s="2" t="str">
        <f t="shared" si="137"/>
        <v/>
      </c>
      <c r="R92" s="117" t="str">
        <f t="shared" si="143"/>
        <v/>
      </c>
      <c r="S92" s="117" t="str">
        <f>IF(LEFT($F92,1)="*",IF(VLOOKUP($H92,ELENCHI!$BK$27:$BS$126,5,FALSE)=LEN(R92),0,1),"")</f>
        <v/>
      </c>
      <c r="T92" s="117" t="str">
        <f>IF(S92=0,IFERROR(LEFT(R92,VLOOKUP($H92,ELENCHI!$BK$27:$CF$126,5,FALSE)-VLOOKUP($H92,ELENCHI!$BK$27:$CF$126,10,FALSE))&amp;IF(VLOOKUP($H92,ELENCHI!$BK$27:$CF$126,10,FALSE)=0,"",",")&amp;RIGHT(R92,VLOOKUP($H92,ELENCHI!$BK$27:$CF$126,10,FALSE)),""),"!!!")</f>
        <v>!!!</v>
      </c>
      <c r="U92" s="2" t="str">
        <f t="shared" si="144"/>
        <v/>
      </c>
      <c r="V92" s="2" t="str">
        <f>IF(LEFT($F92,1)="*",IF(VLOOKUP($H92,ELENCHI!$BK$27:$BS$126,6,FALSE)=LEN(U92),0,1),"")</f>
        <v/>
      </c>
      <c r="W92" s="2" t="str">
        <f>IF(V92=0,IFERROR(LEFT(U92,VLOOKUP($H92,ELENCHI!$BK$27:$CF$126,6,FALSE)-VLOOKUP($H92,ELENCHI!$BK$27:$CF$126,11,FALSE))&amp;IF(VLOOKUP($H92,ELENCHI!$BK$27:$CF$126,11,FALSE)=0,"",",")&amp;RIGHT(U92,VLOOKUP($H92,ELENCHI!$BK$27:$CF$126,11,FALSE)),""),"!!!")</f>
        <v>!!!</v>
      </c>
      <c r="X92" s="117" t="str">
        <f t="shared" si="145"/>
        <v/>
      </c>
      <c r="Y92" s="117" t="str">
        <f>IF(LEFT($F92,1)="*",IF(VLOOKUP($H92,ELENCHI!$BK$27:$BS$126,7,FALSE)=LEN(X92),0,1),"")</f>
        <v/>
      </c>
      <c r="Z92" s="117" t="str">
        <f>IF(Y92=0,IFERROR(LEFT(X92,VLOOKUP($H92,ELENCHI!$BK$27:$CF$126,7,FALSE)-VLOOKUP($H92,ELENCHI!$BK$27:$CF$126,12,FALSE))&amp;IF(VLOOKUP($H92,ELENCHI!$BK$27:$CF$126,12,FALSE)=0,"",",")&amp;RIGHT(X92,VLOOKUP($H92,ELENCHI!$BK$27:$CF$126,12,FALSE)),""),"!!!")</f>
        <v>!!!</v>
      </c>
      <c r="AA92" s="137" t="str">
        <f t="shared" si="146"/>
        <v/>
      </c>
      <c r="AB92" s="137" t="str">
        <f>IF(LEFT($F92,1)="*",IF(VLOOKUP($H92,ELENCHI!$BK$27:$BS$126,8,FALSE)=LEN(AA92),0,1),"")</f>
        <v/>
      </c>
      <c r="AC92" s="137" t="str">
        <f>IF(AB92=0,IFERROR(LEFT(AA92,VLOOKUP($H92,ELENCHI!$BK$27:$CF$126,8,FALSE)-VLOOKUP($H92,ELENCHI!$BK$27:$CF$126,13,FALSE))&amp;IF(VLOOKUP($H92,ELENCHI!$BK$27:$CF$126,13,FALSE)=0,"",",")&amp;RIGHT(AA92,VLOOKUP($H92,ELENCHI!$BK$27:$CF$126,13,FALSE)),""),"!!!")</f>
        <v>!!!</v>
      </c>
      <c r="AD92" s="117" t="str">
        <f t="shared" si="147"/>
        <v/>
      </c>
      <c r="AE92" s="117" t="str">
        <f>IF(LEFT($F92,1)="*",IF(VLOOKUP($H92,ELENCHI!$BK$27:$BS$126,9,FALSE)=LEN(AD92),0,1),"")</f>
        <v/>
      </c>
      <c r="AF92" s="117" t="str">
        <f>IF(AE92=0,IFERROR(LEFT(AD92,VLOOKUP($H92,ELENCHI!$BK$27:$CF$126,9,FALSE)-VLOOKUP($H92,ELENCHI!$BK$27:$CF$126,14,FALSE))&amp;IF(VLOOKUP($H92,ELENCHI!$BK$27:$CF$126,14,FALSE)=0,"",",")&amp;RIGHT(AD92,VLOOKUP($H92,ELENCHI!$BK$27:$CF$126,14,FALSE)),""),"!!!")</f>
        <v>!!!</v>
      </c>
      <c r="AG92" s="153">
        <f t="shared" si="148"/>
        <v>0</v>
      </c>
      <c r="AH92" s="2" t="str">
        <f>AM91&amp;IF(H92&lt;&gt;0,VLOOKUP($H92,ELENCHI!$BK$27:$CF$126,16,FALSE)&amp;R92&amp;VLOOKUP($H92,ELENCHI!$BK$27:$CF$126,17,FALSE)&amp;U92&amp;VLOOKUP($H92,ELENCHI!$BK$27:$CF$126,18,FALSE)&amp;X92&amp;VLOOKUP($H92,ELENCHI!$BK$27:$CF$126,19,FALSE)&amp;AA92&amp;VLOOKUP($H92,ELENCHI!$BK$27:$CF$126,20,FALSE)&amp;AD92&amp;CHAR(10),I92&amp;IF(IFERROR(FIND(CHAR(10),LEFT(B92,LUNGH),1),0)&gt;0,CHAR(10),""))</f>
        <v/>
      </c>
      <c r="AI92" s="3" t="str">
        <f t="shared" si="149"/>
        <v xml:space="preserve"> </v>
      </c>
      <c r="AJ92" s="3">
        <f t="shared" si="150"/>
        <v>999</v>
      </c>
      <c r="AK92" s="3">
        <f t="shared" si="151"/>
        <v>999</v>
      </c>
      <c r="AL92" s="143" t="str">
        <f t="shared" si="138"/>
        <v xml:space="preserve">                                    </v>
      </c>
      <c r="AM92" s="20" t="str">
        <f t="shared" si="139"/>
        <v/>
      </c>
      <c r="AN92" s="372" t="s">
        <v>2546</v>
      </c>
      <c r="AO92" s="316" t="str">
        <f t="shared" si="152"/>
        <v xml:space="preserve">                                    </v>
      </c>
      <c r="AP92" s="316" t="str">
        <f t="shared" si="153"/>
        <v xml:space="preserve">09                                           
</v>
      </c>
    </row>
    <row r="93" spans="1:42" x14ac:dyDescent="0.25">
      <c r="A93" s="2">
        <v>10</v>
      </c>
      <c r="B93" s="14" t="str">
        <f t="shared" si="129"/>
        <v/>
      </c>
      <c r="C93" s="340" t="str">
        <f t="shared" si="140"/>
        <v xml:space="preserve"> </v>
      </c>
      <c r="D93" s="3">
        <f t="shared" si="141"/>
        <v>999</v>
      </c>
      <c r="E93" s="3">
        <f t="shared" si="158"/>
        <v>999</v>
      </c>
      <c r="F93" s="19" t="str">
        <f t="shared" si="131"/>
        <v xml:space="preserve">                                    </v>
      </c>
      <c r="G93" s="20" t="str">
        <f t="shared" si="132"/>
        <v/>
      </c>
      <c r="H93" s="3">
        <f t="shared" si="133"/>
        <v>0</v>
      </c>
      <c r="I93" s="54" t="str">
        <f t="shared" si="134"/>
        <v/>
      </c>
      <c r="J93" s="3">
        <f t="shared" si="135"/>
        <v>36</v>
      </c>
      <c r="K93" s="3" t="str">
        <f t="shared" si="136"/>
        <v>0</v>
      </c>
      <c r="L93" s="2" t="str">
        <f t="shared" ref="L93:P93" si="162">IF(LEFT($F93,1)="*",IFERROR(FIND("=",$F93,K93+1),$D93),"")</f>
        <v/>
      </c>
      <c r="M93" s="2" t="str">
        <f t="shared" si="162"/>
        <v/>
      </c>
      <c r="N93" s="2" t="str">
        <f t="shared" si="162"/>
        <v/>
      </c>
      <c r="O93" s="2" t="str">
        <f t="shared" si="162"/>
        <v/>
      </c>
      <c r="P93" s="2" t="str">
        <f t="shared" si="162"/>
        <v/>
      </c>
      <c r="Q93" s="2" t="str">
        <f t="shared" si="137"/>
        <v/>
      </c>
      <c r="R93" s="117" t="str">
        <f t="shared" si="143"/>
        <v/>
      </c>
      <c r="S93" s="117" t="str">
        <f>IF(LEFT($F93,1)="*",IF(VLOOKUP($H93,ELENCHI!$BK$27:$BS$126,5,FALSE)=LEN(R93),0,1),"")</f>
        <v/>
      </c>
      <c r="T93" s="117" t="str">
        <f>IF(S93=0,IFERROR(LEFT(R93,VLOOKUP($H93,ELENCHI!$BK$27:$CF$126,5,FALSE)-VLOOKUP($H93,ELENCHI!$BK$27:$CF$126,10,FALSE))&amp;IF(VLOOKUP($H93,ELENCHI!$BK$27:$CF$126,10,FALSE)=0,"",",")&amp;RIGHT(R93,VLOOKUP($H93,ELENCHI!$BK$27:$CF$126,10,FALSE)),""),"!!!")</f>
        <v>!!!</v>
      </c>
      <c r="U93" s="2" t="str">
        <f t="shared" si="144"/>
        <v/>
      </c>
      <c r="V93" s="2" t="str">
        <f>IF(LEFT($F93,1)="*",IF(VLOOKUP($H93,ELENCHI!$BK$27:$BS$126,6,FALSE)=LEN(U93),0,1),"")</f>
        <v/>
      </c>
      <c r="W93" s="2" t="str">
        <f>IF(V93=0,IFERROR(LEFT(U93,VLOOKUP($H93,ELENCHI!$BK$27:$CF$126,6,FALSE)-VLOOKUP($H93,ELENCHI!$BK$27:$CF$126,11,FALSE))&amp;IF(VLOOKUP($H93,ELENCHI!$BK$27:$CF$126,11,FALSE)=0,"",",")&amp;RIGHT(U93,VLOOKUP($H93,ELENCHI!$BK$27:$CF$126,11,FALSE)),""),"!!!")</f>
        <v>!!!</v>
      </c>
      <c r="X93" s="117" t="str">
        <f t="shared" si="145"/>
        <v/>
      </c>
      <c r="Y93" s="117" t="str">
        <f>IF(LEFT($F93,1)="*",IF(VLOOKUP($H93,ELENCHI!$BK$27:$BS$126,7,FALSE)=LEN(X93),0,1),"")</f>
        <v/>
      </c>
      <c r="Z93" s="117" t="str">
        <f>IF(Y93=0,IFERROR(LEFT(X93,VLOOKUP($H93,ELENCHI!$BK$27:$CF$126,7,FALSE)-VLOOKUP($H93,ELENCHI!$BK$27:$CF$126,12,FALSE))&amp;IF(VLOOKUP($H93,ELENCHI!$BK$27:$CF$126,12,FALSE)=0,"",",")&amp;RIGHT(X93,VLOOKUP($H93,ELENCHI!$BK$27:$CF$126,12,FALSE)),""),"!!!")</f>
        <v>!!!</v>
      </c>
      <c r="AA93" s="137" t="str">
        <f t="shared" si="146"/>
        <v/>
      </c>
      <c r="AB93" s="137" t="str">
        <f>IF(LEFT($F93,1)="*",IF(VLOOKUP($H93,ELENCHI!$BK$27:$BS$126,8,FALSE)=LEN(AA93),0,1),"")</f>
        <v/>
      </c>
      <c r="AC93" s="137" t="str">
        <f>IF(AB93=0,IFERROR(LEFT(AA93,VLOOKUP($H93,ELENCHI!$BK$27:$CF$126,8,FALSE)-VLOOKUP($H93,ELENCHI!$BK$27:$CF$126,13,FALSE))&amp;IF(VLOOKUP($H93,ELENCHI!$BK$27:$CF$126,13,FALSE)=0,"",",")&amp;RIGHT(AA93,VLOOKUP($H93,ELENCHI!$BK$27:$CF$126,13,FALSE)),""),"!!!")</f>
        <v>!!!</v>
      </c>
      <c r="AD93" s="117" t="str">
        <f t="shared" si="147"/>
        <v/>
      </c>
      <c r="AE93" s="117" t="str">
        <f>IF(LEFT($F93,1)="*",IF(VLOOKUP($H93,ELENCHI!$BK$27:$BS$126,9,FALSE)=LEN(AD93),0,1),"")</f>
        <v/>
      </c>
      <c r="AF93" s="117" t="str">
        <f>IF(AE93=0,IFERROR(LEFT(AD93,VLOOKUP($H93,ELENCHI!$BK$27:$CF$126,9,FALSE)-VLOOKUP($H93,ELENCHI!$BK$27:$CF$126,14,FALSE))&amp;IF(VLOOKUP($H93,ELENCHI!$BK$27:$CF$126,14,FALSE)=0,"",",")&amp;RIGHT(AD93,VLOOKUP($H93,ELENCHI!$BK$27:$CF$126,14,FALSE)),""),"!!!")</f>
        <v>!!!</v>
      </c>
      <c r="AG93" s="153">
        <f t="shared" si="148"/>
        <v>0</v>
      </c>
      <c r="AH93" s="2" t="str">
        <f>AM92&amp;IF(H93&lt;&gt;0,VLOOKUP($H93,ELENCHI!$BK$27:$CF$126,16,FALSE)&amp;R93&amp;VLOOKUP($H93,ELENCHI!$BK$27:$CF$126,17,FALSE)&amp;U93&amp;VLOOKUP($H93,ELENCHI!$BK$27:$CF$126,18,FALSE)&amp;X93&amp;VLOOKUP($H93,ELENCHI!$BK$27:$CF$126,19,FALSE)&amp;AA93&amp;VLOOKUP($H93,ELENCHI!$BK$27:$CF$126,20,FALSE)&amp;AD93&amp;CHAR(10),I93&amp;IF(IFERROR(FIND(CHAR(10),LEFT(B93,LUNGH),1),0)&gt;0,CHAR(10),""))</f>
        <v/>
      </c>
      <c r="AI93" s="3" t="str">
        <f t="shared" si="149"/>
        <v xml:space="preserve"> </v>
      </c>
      <c r="AJ93" s="3">
        <f t="shared" si="150"/>
        <v>999</v>
      </c>
      <c r="AK93" s="3">
        <f t="shared" si="151"/>
        <v>999</v>
      </c>
      <c r="AL93" s="143" t="str">
        <f t="shared" si="138"/>
        <v xml:space="preserve">                                    </v>
      </c>
      <c r="AM93" s="20" t="str">
        <f t="shared" si="139"/>
        <v/>
      </c>
      <c r="AN93" s="372" t="s">
        <v>2547</v>
      </c>
      <c r="AO93" s="316" t="str">
        <f t="shared" si="152"/>
        <v xml:space="preserve">                                    </v>
      </c>
      <c r="AP93" s="316" t="str">
        <f t="shared" si="153"/>
        <v xml:space="preserve">10                                           
</v>
      </c>
    </row>
    <row r="94" spans="1:42" x14ac:dyDescent="0.25">
      <c r="A94" s="2">
        <v>11</v>
      </c>
      <c r="B94" s="14" t="str">
        <f t="shared" si="129"/>
        <v/>
      </c>
      <c r="C94" s="340" t="str">
        <f t="shared" si="140"/>
        <v xml:space="preserve"> </v>
      </c>
      <c r="D94" s="3">
        <f t="shared" si="141"/>
        <v>999</v>
      </c>
      <c r="E94" s="3">
        <f t="shared" si="158"/>
        <v>999</v>
      </c>
      <c r="F94" s="19" t="str">
        <f t="shared" si="131"/>
        <v xml:space="preserve">                                    </v>
      </c>
      <c r="G94" s="20" t="str">
        <f t="shared" si="132"/>
        <v/>
      </c>
      <c r="H94" s="3">
        <f t="shared" si="133"/>
        <v>0</v>
      </c>
      <c r="I94" s="54" t="str">
        <f t="shared" si="134"/>
        <v/>
      </c>
      <c r="J94" s="3">
        <f t="shared" si="135"/>
        <v>36</v>
      </c>
      <c r="K94" s="3" t="str">
        <f t="shared" si="136"/>
        <v>0</v>
      </c>
      <c r="L94" s="2" t="str">
        <f t="shared" ref="L94:P94" si="163">IF(LEFT($F94,1)="*",IFERROR(FIND("=",$F94,K94+1),$D94),"")</f>
        <v/>
      </c>
      <c r="M94" s="2" t="str">
        <f t="shared" si="163"/>
        <v/>
      </c>
      <c r="N94" s="2" t="str">
        <f t="shared" si="163"/>
        <v/>
      </c>
      <c r="O94" s="2" t="str">
        <f t="shared" si="163"/>
        <v/>
      </c>
      <c r="P94" s="2" t="str">
        <f t="shared" si="163"/>
        <v/>
      </c>
      <c r="Q94" s="2" t="str">
        <f t="shared" si="137"/>
        <v/>
      </c>
      <c r="R94" s="117" t="str">
        <f t="shared" si="143"/>
        <v/>
      </c>
      <c r="S94" s="117" t="str">
        <f>IF(LEFT($F94,1)="*",IF(VLOOKUP($H94,ELENCHI!$BK$27:$BS$126,5,FALSE)=LEN(R94),0,1),"")</f>
        <v/>
      </c>
      <c r="T94" s="117" t="str">
        <f>IF(S94=0,IFERROR(LEFT(R94,VLOOKUP($H94,ELENCHI!$BK$27:$CF$126,5,FALSE)-VLOOKUP($H94,ELENCHI!$BK$27:$CF$126,10,FALSE))&amp;IF(VLOOKUP($H94,ELENCHI!$BK$27:$CF$126,10,FALSE)=0,"",",")&amp;RIGHT(R94,VLOOKUP($H94,ELENCHI!$BK$27:$CF$126,10,FALSE)),""),"!!!")</f>
        <v>!!!</v>
      </c>
      <c r="U94" s="2" t="str">
        <f t="shared" si="144"/>
        <v/>
      </c>
      <c r="V94" s="2" t="str">
        <f>IF(LEFT($F94,1)="*",IF(VLOOKUP($H94,ELENCHI!$BK$27:$BS$126,6,FALSE)=LEN(U94),0,1),"")</f>
        <v/>
      </c>
      <c r="W94" s="2" t="str">
        <f>IF(V94=0,IFERROR(LEFT(U94,VLOOKUP($H94,ELENCHI!$BK$27:$CF$126,6,FALSE)-VLOOKUP($H94,ELENCHI!$BK$27:$CF$126,11,FALSE))&amp;IF(VLOOKUP($H94,ELENCHI!$BK$27:$CF$126,11,FALSE)=0,"",",")&amp;RIGHT(U94,VLOOKUP($H94,ELENCHI!$BK$27:$CF$126,11,FALSE)),""),"!!!")</f>
        <v>!!!</v>
      </c>
      <c r="X94" s="117" t="str">
        <f t="shared" si="145"/>
        <v/>
      </c>
      <c r="Y94" s="117" t="str">
        <f>IF(LEFT($F94,1)="*",IF(VLOOKUP($H94,ELENCHI!$BK$27:$BS$126,7,FALSE)=LEN(X94),0,1),"")</f>
        <v/>
      </c>
      <c r="Z94" s="117" t="str">
        <f>IF(Y94=0,IFERROR(LEFT(X94,VLOOKUP($H94,ELENCHI!$BK$27:$CF$126,7,FALSE)-VLOOKUP($H94,ELENCHI!$BK$27:$CF$126,12,FALSE))&amp;IF(VLOOKUP($H94,ELENCHI!$BK$27:$CF$126,12,FALSE)=0,"",",")&amp;RIGHT(X94,VLOOKUP($H94,ELENCHI!$BK$27:$CF$126,12,FALSE)),""),"!!!")</f>
        <v>!!!</v>
      </c>
      <c r="AA94" s="137" t="str">
        <f t="shared" si="146"/>
        <v/>
      </c>
      <c r="AB94" s="137" t="str">
        <f>IF(LEFT($F94,1)="*",IF(VLOOKUP($H94,ELENCHI!$BK$27:$BS$126,8,FALSE)=LEN(AA94),0,1),"")</f>
        <v/>
      </c>
      <c r="AC94" s="137" t="str">
        <f>IF(AB94=0,IFERROR(LEFT(AA94,VLOOKUP($H94,ELENCHI!$BK$27:$CF$126,8,FALSE)-VLOOKUP($H94,ELENCHI!$BK$27:$CF$126,13,FALSE))&amp;IF(VLOOKUP($H94,ELENCHI!$BK$27:$CF$126,13,FALSE)=0,"",",")&amp;RIGHT(AA94,VLOOKUP($H94,ELENCHI!$BK$27:$CF$126,13,FALSE)),""),"!!!")</f>
        <v>!!!</v>
      </c>
      <c r="AD94" s="117" t="str">
        <f t="shared" si="147"/>
        <v/>
      </c>
      <c r="AE94" s="117" t="str">
        <f>IF(LEFT($F94,1)="*",IF(VLOOKUP($H94,ELENCHI!$BK$27:$BS$126,9,FALSE)=LEN(AD94),0,1),"")</f>
        <v/>
      </c>
      <c r="AF94" s="117" t="str">
        <f>IF(AE94=0,IFERROR(LEFT(AD94,VLOOKUP($H94,ELENCHI!$BK$27:$CF$126,9,FALSE)-VLOOKUP($H94,ELENCHI!$BK$27:$CF$126,14,FALSE))&amp;IF(VLOOKUP($H94,ELENCHI!$BK$27:$CF$126,14,FALSE)=0,"",",")&amp;RIGHT(AD94,VLOOKUP($H94,ELENCHI!$BK$27:$CF$126,14,FALSE)),""),"!!!")</f>
        <v>!!!</v>
      </c>
      <c r="AG94" s="153">
        <f t="shared" si="148"/>
        <v>0</v>
      </c>
      <c r="AH94" s="2" t="str">
        <f>AM93&amp;IF(H94&lt;&gt;0,VLOOKUP($H94,ELENCHI!$BK$27:$CF$126,16,FALSE)&amp;R94&amp;VLOOKUP($H94,ELENCHI!$BK$27:$CF$126,17,FALSE)&amp;U94&amp;VLOOKUP($H94,ELENCHI!$BK$27:$CF$126,18,FALSE)&amp;X94&amp;VLOOKUP($H94,ELENCHI!$BK$27:$CF$126,19,FALSE)&amp;AA94&amp;VLOOKUP($H94,ELENCHI!$BK$27:$CF$126,20,FALSE)&amp;AD94&amp;CHAR(10),I94&amp;IF(IFERROR(FIND(CHAR(10),LEFT(B94,LUNGH),1),0)&gt;0,CHAR(10),""))</f>
        <v/>
      </c>
      <c r="AI94" s="3" t="str">
        <f t="shared" si="149"/>
        <v xml:space="preserve"> </v>
      </c>
      <c r="AJ94" s="3">
        <f t="shared" si="150"/>
        <v>999</v>
      </c>
      <c r="AK94" s="3">
        <f t="shared" si="151"/>
        <v>999</v>
      </c>
      <c r="AL94" s="143" t="str">
        <f t="shared" si="138"/>
        <v xml:space="preserve">                                    </v>
      </c>
      <c r="AM94" s="20" t="str">
        <f t="shared" si="139"/>
        <v/>
      </c>
      <c r="AN94" s="372" t="s">
        <v>2548</v>
      </c>
      <c r="AO94" s="316" t="str">
        <f t="shared" si="152"/>
        <v xml:space="preserve">                                    </v>
      </c>
      <c r="AP94" s="316" t="str">
        <f t="shared" si="153"/>
        <v xml:space="preserve">11                                           
</v>
      </c>
    </row>
    <row r="95" spans="1:42" x14ac:dyDescent="0.25">
      <c r="A95" s="2">
        <v>12</v>
      </c>
      <c r="B95" s="14" t="str">
        <f t="shared" si="129"/>
        <v/>
      </c>
      <c r="C95" s="340" t="str">
        <f t="shared" si="140"/>
        <v xml:space="preserve"> </v>
      </c>
      <c r="D95" s="3">
        <f t="shared" si="141"/>
        <v>999</v>
      </c>
      <c r="E95" s="3">
        <f t="shared" si="158"/>
        <v>999</v>
      </c>
      <c r="F95" s="19" t="str">
        <f t="shared" si="131"/>
        <v xml:space="preserve">                                    </v>
      </c>
      <c r="G95" s="20" t="str">
        <f t="shared" si="132"/>
        <v/>
      </c>
      <c r="H95" s="3">
        <f t="shared" si="133"/>
        <v>0</v>
      </c>
      <c r="I95" s="54" t="str">
        <f t="shared" si="134"/>
        <v/>
      </c>
      <c r="J95" s="3">
        <f t="shared" si="135"/>
        <v>36</v>
      </c>
      <c r="K95" s="3" t="str">
        <f t="shared" si="136"/>
        <v>0</v>
      </c>
      <c r="L95" s="2" t="str">
        <f t="shared" ref="L95:P95" si="164">IF(LEFT($F95,1)="*",IFERROR(FIND("=",$F95,K95+1),$D95),"")</f>
        <v/>
      </c>
      <c r="M95" s="2" t="str">
        <f t="shared" si="164"/>
        <v/>
      </c>
      <c r="N95" s="2" t="str">
        <f t="shared" si="164"/>
        <v/>
      </c>
      <c r="O95" s="2" t="str">
        <f t="shared" si="164"/>
        <v/>
      </c>
      <c r="P95" s="2" t="str">
        <f t="shared" si="164"/>
        <v/>
      </c>
      <c r="Q95" s="2" t="str">
        <f t="shared" si="137"/>
        <v/>
      </c>
      <c r="R95" s="117" t="str">
        <f t="shared" si="143"/>
        <v/>
      </c>
      <c r="S95" s="117" t="str">
        <f>IF(LEFT($F95,1)="*",IF(VLOOKUP($H95,ELENCHI!$BK$27:$BS$126,5,FALSE)=LEN(R95),0,1),"")</f>
        <v/>
      </c>
      <c r="T95" s="117" t="str">
        <f>IF(S95=0,IFERROR(LEFT(R95,VLOOKUP($H95,ELENCHI!$BK$27:$CF$126,5,FALSE)-VLOOKUP($H95,ELENCHI!$BK$27:$CF$126,10,FALSE))&amp;IF(VLOOKUP($H95,ELENCHI!$BK$27:$CF$126,10,FALSE)=0,"",",")&amp;RIGHT(R95,VLOOKUP($H95,ELENCHI!$BK$27:$CF$126,10,FALSE)),""),"!!!")</f>
        <v>!!!</v>
      </c>
      <c r="U95" s="2" t="str">
        <f t="shared" si="144"/>
        <v/>
      </c>
      <c r="V95" s="2" t="str">
        <f>IF(LEFT($F95,1)="*",IF(VLOOKUP($H95,ELENCHI!$BK$27:$BS$126,6,FALSE)=LEN(U95),0,1),"")</f>
        <v/>
      </c>
      <c r="W95" s="2" t="str">
        <f>IF(V95=0,IFERROR(LEFT(U95,VLOOKUP($H95,ELENCHI!$BK$27:$CF$126,6,FALSE)-VLOOKUP($H95,ELENCHI!$BK$27:$CF$126,11,FALSE))&amp;IF(VLOOKUP($H95,ELENCHI!$BK$27:$CF$126,11,FALSE)=0,"",",")&amp;RIGHT(U95,VLOOKUP($H95,ELENCHI!$BK$27:$CF$126,11,FALSE)),""),"!!!")</f>
        <v>!!!</v>
      </c>
      <c r="X95" s="117" t="str">
        <f t="shared" si="145"/>
        <v/>
      </c>
      <c r="Y95" s="117" t="str">
        <f>IF(LEFT($F95,1)="*",IF(VLOOKUP($H95,ELENCHI!$BK$27:$BS$126,7,FALSE)=LEN(X95),0,1),"")</f>
        <v/>
      </c>
      <c r="Z95" s="117" t="str">
        <f>IF(Y95=0,IFERROR(LEFT(X95,VLOOKUP($H95,ELENCHI!$BK$27:$CF$126,7,FALSE)-VLOOKUP($H95,ELENCHI!$BK$27:$CF$126,12,FALSE))&amp;IF(VLOOKUP($H95,ELENCHI!$BK$27:$CF$126,12,FALSE)=0,"",",")&amp;RIGHT(X95,VLOOKUP($H95,ELENCHI!$BK$27:$CF$126,12,FALSE)),""),"!!!")</f>
        <v>!!!</v>
      </c>
      <c r="AA95" s="137" t="str">
        <f t="shared" si="146"/>
        <v/>
      </c>
      <c r="AB95" s="137" t="str">
        <f>IF(LEFT($F95,1)="*",IF(VLOOKUP($H95,ELENCHI!$BK$27:$BS$126,8,FALSE)=LEN(AA95),0,1),"")</f>
        <v/>
      </c>
      <c r="AC95" s="137" t="str">
        <f>IF(AB95=0,IFERROR(LEFT(AA95,VLOOKUP($H95,ELENCHI!$BK$27:$CF$126,8,FALSE)-VLOOKUP($H95,ELENCHI!$BK$27:$CF$126,13,FALSE))&amp;IF(VLOOKUP($H95,ELENCHI!$BK$27:$CF$126,13,FALSE)=0,"",",")&amp;RIGHT(AA95,VLOOKUP($H95,ELENCHI!$BK$27:$CF$126,13,FALSE)),""),"!!!")</f>
        <v>!!!</v>
      </c>
      <c r="AD95" s="117" t="str">
        <f t="shared" si="147"/>
        <v/>
      </c>
      <c r="AE95" s="117" t="str">
        <f>IF(LEFT($F95,1)="*",IF(VLOOKUP($H95,ELENCHI!$BK$27:$BS$126,9,FALSE)=LEN(AD95),0,1),"")</f>
        <v/>
      </c>
      <c r="AF95" s="117" t="str">
        <f>IF(AE95=0,IFERROR(LEFT(AD95,VLOOKUP($H95,ELENCHI!$BK$27:$CF$126,9,FALSE)-VLOOKUP($H95,ELENCHI!$BK$27:$CF$126,14,FALSE))&amp;IF(VLOOKUP($H95,ELENCHI!$BK$27:$CF$126,14,FALSE)=0,"",",")&amp;RIGHT(AD95,VLOOKUP($H95,ELENCHI!$BK$27:$CF$126,14,FALSE)),""),"!!!")</f>
        <v>!!!</v>
      </c>
      <c r="AG95" s="153">
        <f t="shared" si="148"/>
        <v>0</v>
      </c>
      <c r="AH95" s="2" t="str">
        <f>AM94&amp;IF(H95&lt;&gt;0,VLOOKUP($H95,ELENCHI!$BK$27:$CF$126,16,FALSE)&amp;R95&amp;VLOOKUP($H95,ELENCHI!$BK$27:$CF$126,17,FALSE)&amp;U95&amp;VLOOKUP($H95,ELENCHI!$BK$27:$CF$126,18,FALSE)&amp;X95&amp;VLOOKUP($H95,ELENCHI!$BK$27:$CF$126,19,FALSE)&amp;AA95&amp;VLOOKUP($H95,ELENCHI!$BK$27:$CF$126,20,FALSE)&amp;AD95&amp;CHAR(10),I95&amp;IF(IFERROR(FIND(CHAR(10),LEFT(B95,LUNGH),1),0)&gt;0,CHAR(10),""))</f>
        <v/>
      </c>
      <c r="AI95" s="3" t="str">
        <f t="shared" si="149"/>
        <v xml:space="preserve"> </v>
      </c>
      <c r="AJ95" s="3">
        <f t="shared" si="150"/>
        <v>999</v>
      </c>
      <c r="AK95" s="3">
        <f t="shared" si="151"/>
        <v>999</v>
      </c>
      <c r="AL95" s="143" t="str">
        <f t="shared" si="138"/>
        <v xml:space="preserve">                                    </v>
      </c>
      <c r="AM95" s="20" t="str">
        <f t="shared" si="139"/>
        <v/>
      </c>
      <c r="AN95" s="372" t="s">
        <v>2549</v>
      </c>
      <c r="AO95" s="316" t="str">
        <f t="shared" si="152"/>
        <v xml:space="preserve">                                    </v>
      </c>
      <c r="AP95" s="316" t="str">
        <f t="shared" si="153"/>
        <v xml:space="preserve">12                                           
</v>
      </c>
    </row>
    <row r="96" spans="1:42" x14ac:dyDescent="0.25">
      <c r="A96" s="2">
        <v>13</v>
      </c>
      <c r="B96" s="14" t="str">
        <f t="shared" si="129"/>
        <v/>
      </c>
      <c r="C96" s="340" t="str">
        <f t="shared" si="140"/>
        <v xml:space="preserve"> </v>
      </c>
      <c r="D96" s="3">
        <f t="shared" si="141"/>
        <v>999</v>
      </c>
      <c r="E96" s="3">
        <f t="shared" si="158"/>
        <v>999</v>
      </c>
      <c r="F96" s="19" t="str">
        <f t="shared" si="131"/>
        <v xml:space="preserve">                                    </v>
      </c>
      <c r="G96" s="20" t="str">
        <f t="shared" si="132"/>
        <v/>
      </c>
      <c r="H96" s="3">
        <f t="shared" si="133"/>
        <v>0</v>
      </c>
      <c r="I96" s="54" t="str">
        <f>CLEAN(LEFT(LEFT(CLEAN(B96),MIN(D96,E96)),LUNGH))</f>
        <v/>
      </c>
      <c r="J96" s="3">
        <f>IF(I97&lt;&gt;"","",LEN(F96)-LEN(I96)-LEN($I$22))</f>
        <v>36</v>
      </c>
      <c r="K96" s="3" t="str">
        <f t="shared" si="136"/>
        <v>0</v>
      </c>
      <c r="L96" s="2" t="str">
        <f t="shared" ref="L96:P96" si="165">IF(LEFT($F96,1)="*",IFERROR(FIND("=",$F96,K96+1),$D96),"")</f>
        <v/>
      </c>
      <c r="M96" s="2" t="str">
        <f t="shared" si="165"/>
        <v/>
      </c>
      <c r="N96" s="2" t="str">
        <f t="shared" si="165"/>
        <v/>
      </c>
      <c r="O96" s="2" t="str">
        <f t="shared" si="165"/>
        <v/>
      </c>
      <c r="P96" s="2" t="str">
        <f t="shared" si="165"/>
        <v/>
      </c>
      <c r="Q96" s="2" t="str">
        <f t="shared" si="137"/>
        <v/>
      </c>
      <c r="R96" s="117" t="str">
        <f t="shared" si="143"/>
        <v/>
      </c>
      <c r="S96" s="117" t="str">
        <f>IF(LEFT($F96,1)="*",IF(VLOOKUP($H96,ELENCHI!$BK$27:$BS$126,5,FALSE)=LEN(R96),0,1),"")</f>
        <v/>
      </c>
      <c r="T96" s="117" t="str">
        <f>IF(S96=0,IFERROR(LEFT(R96,VLOOKUP($H96,ELENCHI!$BK$27:$CF$126,5,FALSE)-VLOOKUP($H96,ELENCHI!$BK$27:$CF$126,10,FALSE))&amp;IF(VLOOKUP($H96,ELENCHI!$BK$27:$CF$126,10,FALSE)=0,"",",")&amp;RIGHT(R96,VLOOKUP($H96,ELENCHI!$BK$27:$CF$126,10,FALSE)),""),"!!!")</f>
        <v>!!!</v>
      </c>
      <c r="U96" s="2" t="str">
        <f t="shared" si="144"/>
        <v/>
      </c>
      <c r="V96" s="2" t="str">
        <f>IF(LEFT($F96,1)="*",IF(VLOOKUP($H96,ELENCHI!$BK$27:$BS$126,6,FALSE)=LEN(U96),0,1),"")</f>
        <v/>
      </c>
      <c r="W96" s="2" t="str">
        <f>IF(V96=0,IFERROR(LEFT(U96,VLOOKUP($H96,ELENCHI!$BK$27:$CF$126,6,FALSE)-VLOOKUP($H96,ELENCHI!$BK$27:$CF$126,11,FALSE))&amp;IF(VLOOKUP($H96,ELENCHI!$BK$27:$CF$126,11,FALSE)=0,"",",")&amp;RIGHT(U96,VLOOKUP($H96,ELENCHI!$BK$27:$CF$126,11,FALSE)),""),"!!!")</f>
        <v>!!!</v>
      </c>
      <c r="X96" s="117" t="str">
        <f t="shared" si="145"/>
        <v/>
      </c>
      <c r="Y96" s="117" t="str">
        <f>IF(LEFT($F96,1)="*",IF(VLOOKUP($H96,ELENCHI!$BK$27:$BS$126,7,FALSE)=LEN(X96),0,1),"")</f>
        <v/>
      </c>
      <c r="Z96" s="117" t="str">
        <f>IF(Y96=0,IFERROR(LEFT(X96,VLOOKUP($H96,ELENCHI!$BK$27:$CF$126,7,FALSE)-VLOOKUP($H96,ELENCHI!$BK$27:$CF$126,12,FALSE))&amp;IF(VLOOKUP($H96,ELENCHI!$BK$27:$CF$126,12,FALSE)=0,"",",")&amp;RIGHT(X96,VLOOKUP($H96,ELENCHI!$BK$27:$CF$126,12,FALSE)),""),"!!!")</f>
        <v>!!!</v>
      </c>
      <c r="AA96" s="137" t="str">
        <f t="shared" si="146"/>
        <v/>
      </c>
      <c r="AB96" s="137" t="str">
        <f>IF(LEFT($F96,1)="*",IF(VLOOKUP($H96,ELENCHI!$BK$27:$BS$126,8,FALSE)=LEN(AA96),0,1),"")</f>
        <v/>
      </c>
      <c r="AC96" s="137" t="str">
        <f>IF(AB96=0,IFERROR(LEFT(AA96,VLOOKUP($H96,ELENCHI!$BK$27:$CF$126,8,FALSE)-VLOOKUP($H96,ELENCHI!$BK$27:$CF$126,13,FALSE))&amp;IF(VLOOKUP($H96,ELENCHI!$BK$27:$CF$126,13,FALSE)=0,"",",")&amp;RIGHT(AA96,VLOOKUP($H96,ELENCHI!$BK$27:$CF$126,13,FALSE)),""),"!!!")</f>
        <v>!!!</v>
      </c>
      <c r="AD96" s="117" t="str">
        <f t="shared" si="147"/>
        <v/>
      </c>
      <c r="AE96" s="117" t="str">
        <f>IF(LEFT($F96,1)="*",IF(VLOOKUP($H96,ELENCHI!$BK$27:$BS$126,9,FALSE)=LEN(AD96),0,1),"")</f>
        <v/>
      </c>
      <c r="AF96" s="117" t="str">
        <f>IF(AE96=0,IFERROR(LEFT(AD96,VLOOKUP($H96,ELENCHI!$BK$27:$CF$126,9,FALSE)-VLOOKUP($H96,ELENCHI!$BK$27:$CF$126,14,FALSE))&amp;IF(VLOOKUP($H96,ELENCHI!$BK$27:$CF$126,14,FALSE)=0,"",",")&amp;RIGHT(AD96,VLOOKUP($H96,ELENCHI!$BK$27:$CF$126,14,FALSE)),""),"!!!")</f>
        <v>!!!</v>
      </c>
      <c r="AG96" s="153">
        <f t="shared" si="148"/>
        <v>0</v>
      </c>
      <c r="AH96" s="2" t="str">
        <f>AM95&amp;IF(H96&lt;&gt;0,VLOOKUP($H96,ELENCHI!$BK$27:$CF$126,16,FALSE)&amp;R96&amp;VLOOKUP($H96,ELENCHI!$BK$27:$CF$126,17,FALSE)&amp;U96&amp;VLOOKUP($H96,ELENCHI!$BK$27:$CF$126,18,FALSE)&amp;X96&amp;VLOOKUP($H96,ELENCHI!$BK$27:$CF$126,19,FALSE)&amp;AA96&amp;VLOOKUP($H96,ELENCHI!$BK$27:$CF$126,20,FALSE)&amp;AD96&amp;CHAR(10),I96&amp;IF(IFERROR(FIND(CHAR(10),LEFT(B96,LUNGH),1),0)&gt;0,CHAR(10),""))</f>
        <v/>
      </c>
      <c r="AI96" s="3" t="str">
        <f t="shared" si="149"/>
        <v xml:space="preserve"> </v>
      </c>
      <c r="AJ96" s="3">
        <f t="shared" si="150"/>
        <v>999</v>
      </c>
      <c r="AK96" s="3">
        <f t="shared" si="151"/>
        <v>999</v>
      </c>
      <c r="AL96" s="143" t="str">
        <f t="shared" si="138"/>
        <v xml:space="preserve">                                    </v>
      </c>
      <c r="AM96" s="20" t="str">
        <f t="shared" si="139"/>
        <v/>
      </c>
      <c r="AN96" s="372" t="s">
        <v>2550</v>
      </c>
      <c r="AO96" s="316" t="str">
        <f t="shared" si="152"/>
        <v xml:space="preserve">                                    </v>
      </c>
      <c r="AP96" s="316" t="str">
        <f t="shared" si="153"/>
        <v xml:space="preserve">13                                           
</v>
      </c>
    </row>
    <row r="97" spans="1:42" x14ac:dyDescent="0.25">
      <c r="A97" s="153">
        <v>14</v>
      </c>
      <c r="B97" s="184" t="str">
        <f t="shared" si="129"/>
        <v/>
      </c>
      <c r="C97" s="341" t="str">
        <f t="shared" si="140"/>
        <v xml:space="preserve"> </v>
      </c>
      <c r="D97" s="185">
        <f t="shared" si="141"/>
        <v>999</v>
      </c>
      <c r="E97" s="185">
        <f t="shared" ref="E97" si="166">IFERROR(FIND(CHAR(10),B97,2)-1,999)</f>
        <v>999</v>
      </c>
      <c r="F97" s="183" t="str">
        <f t="shared" ref="F97" si="167">LEFT(LEFT(CLEAN(B97),MIN(D97,E97))&amp;SPAZI,LUNGH)</f>
        <v xml:space="preserve">                                    </v>
      </c>
      <c r="G97" s="186" t="str">
        <f t="shared" ref="G97" si="168">MID(B97,MIN(D97+1,E97+2,LUNGH+1),1000)</f>
        <v/>
      </c>
      <c r="H97" s="185">
        <f t="shared" si="133"/>
        <v>0</v>
      </c>
      <c r="I97" s="182" t="str">
        <f>CLEAN(LEFT(LEFT(CLEAN(B97),MIN(D97,E97)),LUNGH))</f>
        <v/>
      </c>
      <c r="AF97" s="319" t="s">
        <v>2521</v>
      </c>
      <c r="AG97" s="320">
        <f>SUM(AG84:AG96)</f>
        <v>0</v>
      </c>
      <c r="AH97" s="2" t="str">
        <f>AM96&amp;IF(H97&lt;&gt;0,VLOOKUP($H97,ELENCHI!$BK$27:$CF$126,16,FALSE)&amp;R97&amp;VLOOKUP($H97,ELENCHI!$BK$27:$CF$126,17,FALSE)&amp;U97&amp;VLOOKUP($H97,ELENCHI!$BK$27:$CF$126,18,FALSE)&amp;X97&amp;VLOOKUP($H97,ELENCHI!$BK$27:$CF$126,19,FALSE)&amp;AA97&amp;VLOOKUP($H97,ELENCHI!$BK$27:$CF$126,20,FALSE)&amp;AD97&amp;CHAR(10),I97&amp;IF(IFERROR(FIND(CHAR(10),LEFT(B97,LUNGH),1),0)&gt;0,CHAR(10),""))</f>
        <v/>
      </c>
      <c r="AI97" s="3" t="str">
        <f t="shared" si="149"/>
        <v xml:space="preserve"> </v>
      </c>
      <c r="AJ97" s="3">
        <f t="shared" si="150"/>
        <v>999</v>
      </c>
      <c r="AK97" s="3">
        <f t="shared" si="151"/>
        <v>999</v>
      </c>
      <c r="AL97" s="143" t="str">
        <f t="shared" si="138"/>
        <v xml:space="preserve">                                    </v>
      </c>
      <c r="AM97" s="20" t="str">
        <f t="shared" si="139"/>
        <v/>
      </c>
      <c r="AN97" s="317" t="s">
        <v>8</v>
      </c>
      <c r="AO97" s="317"/>
      <c r="AP97" s="317"/>
    </row>
    <row r="98" spans="1:42" ht="15" customHeight="1" x14ac:dyDescent="0.25">
      <c r="A98" s="348" t="s">
        <v>8</v>
      </c>
      <c r="B98" s="349"/>
      <c r="J98"/>
      <c r="K98"/>
      <c r="AF98" s="506" t="s">
        <v>2522</v>
      </c>
      <c r="AG98" s="507" t="str">
        <f>IFERROR(IF(AG97&gt;0,": ERRORE, LUNGHEZZA DATI ASTERISCATA","                                    "),":   ERRORE, ASTERISCATA NON IN ELENCO O ERRATA")</f>
        <v xml:space="preserve">                                    </v>
      </c>
      <c r="AH98" s="2" t="str">
        <f>AM97&amp;IF(H98&lt;&gt;0,VLOOKUP($H98,ELENCHI!$BK$27:$CF$126,16,FALSE)&amp;R98&amp;VLOOKUP($H98,ELENCHI!$BK$27:$CF$126,17,FALSE)&amp;U98&amp;VLOOKUP($H98,ELENCHI!$BK$27:$CF$126,18,FALSE)&amp;X98&amp;VLOOKUP($H98,ELENCHI!$BK$27:$CF$126,19,FALSE)&amp;AA98&amp;VLOOKUP($H98,ELENCHI!$BK$27:$CF$126,20,FALSE)&amp;AD98&amp;CHAR(10),I98&amp;IF(IFERROR(FIND(CHAR(10),LEFT(B98,LUNGH),1),0)&gt;0,CHAR(10),""))</f>
        <v/>
      </c>
      <c r="AI98" s="3" t="str">
        <f t="shared" si="149"/>
        <v xml:space="preserve"> </v>
      </c>
      <c r="AJ98" s="3">
        <f t="shared" si="150"/>
        <v>999</v>
      </c>
      <c r="AK98" s="3">
        <f t="shared" si="151"/>
        <v>999</v>
      </c>
      <c r="AL98" s="143" t="str">
        <f t="shared" si="138"/>
        <v xml:space="preserve">                                    </v>
      </c>
      <c r="AM98" s="324" t="str">
        <f t="shared" si="139"/>
        <v/>
      </c>
      <c r="AN98" s="515" t="str">
        <f>CONCATENATE(AP84,AP85,AP86,AP87,AP88,AP89,AP90,AP91,AP92,AP93,AP94,AP95,AP96)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AO98" s="515"/>
      <c r="AP98" s="515"/>
    </row>
    <row r="99" spans="1:42" ht="48" customHeight="1" x14ac:dyDescent="0.25">
      <c r="A99" s="505" t="str">
        <f>CONCATENATE(F84,F85,F86,F87,F88,F89,F90,F91,F92,F93,F94,F95,F96)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99" s="505"/>
      <c r="J99"/>
      <c r="K99"/>
      <c r="L99" s="8"/>
      <c r="M99" s="8"/>
      <c r="N99" s="8"/>
      <c r="O99" s="8"/>
      <c r="P99" s="8"/>
      <c r="Q99" s="8"/>
      <c r="AF99" s="506"/>
      <c r="AG99" s="507"/>
      <c r="AH99" s="2" t="str">
        <f>AM98&amp;IF(H99&lt;&gt;0,VLOOKUP($H99,ELENCHI!$BK$27:$CF$126,16,FALSE)&amp;R99&amp;VLOOKUP($H99,ELENCHI!$BK$27:$CF$126,17,FALSE)&amp;U99&amp;VLOOKUP($H99,ELENCHI!$BK$27:$CF$126,18,FALSE)&amp;X99&amp;VLOOKUP($H99,ELENCHI!$BK$27:$CF$126,19,FALSE)&amp;AA99&amp;VLOOKUP($H99,ELENCHI!$BK$27:$CF$126,20,FALSE)&amp;AD99&amp;CHAR(10),I99&amp;IF(IFERROR(FIND(CHAR(10),LEFT(B99,LUNGH),1),0)&gt;0,CHAR(10),""))</f>
        <v/>
      </c>
      <c r="AI99" s="3" t="str">
        <f t="shared" si="149"/>
        <v xml:space="preserve"> </v>
      </c>
      <c r="AJ99" s="3">
        <f t="shared" si="150"/>
        <v>999</v>
      </c>
      <c r="AK99" s="3">
        <f t="shared" si="151"/>
        <v>999</v>
      </c>
      <c r="AL99" s="143" t="str">
        <f t="shared" si="138"/>
        <v xml:space="preserve">                                    </v>
      </c>
      <c r="AM99" s="324" t="str">
        <f t="shared" si="139"/>
        <v/>
      </c>
      <c r="AN99" s="515"/>
      <c r="AO99" s="515"/>
      <c r="AP99" s="515"/>
    </row>
    <row r="100" spans="1:42" ht="46.5" customHeight="1" x14ac:dyDescent="0.25">
      <c r="A100" s="505"/>
      <c r="B100" s="505"/>
      <c r="AF100" s="508" t="s">
        <v>8</v>
      </c>
      <c r="AG100" s="508"/>
      <c r="AH100" s="322" t="str">
        <f>CONCATENATE(AL84,AL85,AL86,AL87,AL88,AL89,AL90,AL91,AL92,AL93,AL94,AL95,AL96,AL97,AL98,AL99)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N100" s="515"/>
      <c r="AO100" s="515"/>
      <c r="AP100" s="515"/>
    </row>
    <row r="101" spans="1:42" ht="56.25" customHeight="1" x14ac:dyDescent="0.25"/>
  </sheetData>
  <sheetProtection password="F972" sheet="1" objects="1" scenarios="1" selectLockedCells="1" selectUnlockedCells="1"/>
  <mergeCells count="40">
    <mergeCell ref="AI6:AK6"/>
    <mergeCell ref="C6:E6"/>
    <mergeCell ref="R6:AF6"/>
    <mergeCell ref="C56:E56"/>
    <mergeCell ref="C81:E81"/>
    <mergeCell ref="C31:E31"/>
    <mergeCell ref="AF23:AF24"/>
    <mergeCell ref="K81:Q81"/>
    <mergeCell ref="AI81:AK81"/>
    <mergeCell ref="R31:AF31"/>
    <mergeCell ref="R56:AF56"/>
    <mergeCell ref="R81:AF81"/>
    <mergeCell ref="K31:Q31"/>
    <mergeCell ref="AI31:AK31"/>
    <mergeCell ref="K56:Q56"/>
    <mergeCell ref="AI56:AK56"/>
    <mergeCell ref="AN48:AP50"/>
    <mergeCell ref="AN23:AP25"/>
    <mergeCell ref="AN73:AP75"/>
    <mergeCell ref="AN98:AP100"/>
    <mergeCell ref="AF25:AG25"/>
    <mergeCell ref="AG23:AG24"/>
    <mergeCell ref="AF48:AF49"/>
    <mergeCell ref="AG48:AG49"/>
    <mergeCell ref="AF50:AG50"/>
    <mergeCell ref="AF73:AF74"/>
    <mergeCell ref="AG73:AG74"/>
    <mergeCell ref="AF75:AG75"/>
    <mergeCell ref="A4:B4"/>
    <mergeCell ref="A49:B50"/>
    <mergeCell ref="AF98:AF99"/>
    <mergeCell ref="AG98:AG99"/>
    <mergeCell ref="AF100:AG100"/>
    <mergeCell ref="K6:Q6"/>
    <mergeCell ref="A54:B54"/>
    <mergeCell ref="A74:B75"/>
    <mergeCell ref="A79:B79"/>
    <mergeCell ref="A99:B100"/>
    <mergeCell ref="A24:B25"/>
    <mergeCell ref="A29:B29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A667395F-AC88-4B62-B4C3-DE2D49EF1625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S9:S21 V9:V21 Y9:Y21 AB9:AB21 AE9:AE21</xm:sqref>
        </x14:conditionalFormatting>
        <x14:conditionalFormatting xmlns:xm="http://schemas.microsoft.com/office/excel/2006/main">
          <x14:cfRule type="iconSet" priority="24" id="{C1058A34-5231-489D-A7F7-084DDCF8A2AF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AG9:AG21</xm:sqref>
        </x14:conditionalFormatting>
        <x14:conditionalFormatting xmlns:xm="http://schemas.microsoft.com/office/excel/2006/main">
          <x14:cfRule type="iconSet" priority="22" id="{C0DC1F93-24F6-420C-B36D-0131FCB105E8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AG34:AG46</xm:sqref>
        </x14:conditionalFormatting>
        <x14:conditionalFormatting xmlns:xm="http://schemas.microsoft.com/office/excel/2006/main">
          <x14:cfRule type="iconSet" priority="20" id="{5B9325E3-4783-41A7-9C1C-F4926DCB71AC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AG59:AG71</xm:sqref>
        </x14:conditionalFormatting>
        <x14:conditionalFormatting xmlns:xm="http://schemas.microsoft.com/office/excel/2006/main">
          <x14:cfRule type="iconSet" priority="18" id="{1051F77A-942F-4B6C-9A55-81E767833BB0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AG84:AG96</xm:sqref>
        </x14:conditionalFormatting>
        <x14:conditionalFormatting xmlns:xm="http://schemas.microsoft.com/office/excel/2006/main">
          <x14:cfRule type="iconSet" priority="17" id="{CEDDEDF6-692A-4363-8396-C4610A030AE5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S34:S46 V34:V46 Y34:Y46 AB34:AB46 AE34:AE46</xm:sqref>
        </x14:conditionalFormatting>
        <x14:conditionalFormatting xmlns:xm="http://schemas.microsoft.com/office/excel/2006/main">
          <x14:cfRule type="iconSet" priority="16" id="{C44E3F90-3D68-4027-B600-4FABD1E450EB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S59:S71 V59:V71 Y59:Y71 AB59:AB71 AE59:AE71</xm:sqref>
        </x14:conditionalFormatting>
        <x14:conditionalFormatting xmlns:xm="http://schemas.microsoft.com/office/excel/2006/main">
          <x14:cfRule type="iconSet" priority="15" id="{21375CF7-25CD-43B2-980B-2BCC772F7855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S85:S96 V84:V96 Y84:Y96 AB84:AB96 AE84:AE96</xm:sqref>
        </x14:conditionalFormatting>
        <x14:conditionalFormatting xmlns:xm="http://schemas.microsoft.com/office/excel/2006/main">
          <x14:cfRule type="iconSet" priority="14" id="{597EB26A-C7FA-479D-8BCC-B67D19172C9A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S84</xm:sqref>
        </x14:conditionalFormatting>
        <x14:conditionalFormatting xmlns:xm="http://schemas.microsoft.com/office/excel/2006/main">
          <x14:cfRule type="iconSet" priority="4" id="{1AA6E743-A63D-4172-B25C-D29E1E5A3CFB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AG23</xm:sqref>
        </x14:conditionalFormatting>
        <x14:conditionalFormatting xmlns:xm="http://schemas.microsoft.com/office/excel/2006/main">
          <x14:cfRule type="iconSet" priority="3" id="{57A8FD71-83A5-4F09-ABAA-66C74C064332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AG48</xm:sqref>
        </x14:conditionalFormatting>
        <x14:conditionalFormatting xmlns:xm="http://schemas.microsoft.com/office/excel/2006/main">
          <x14:cfRule type="iconSet" priority="2" id="{3B3B4D59-7B49-44CD-9CCC-1F9E54E5E609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AG73</xm:sqref>
        </x14:conditionalFormatting>
        <x14:conditionalFormatting xmlns:xm="http://schemas.microsoft.com/office/excel/2006/main">
          <x14:cfRule type="iconSet" priority="1" id="{8FFEF20A-4C21-46E2-BE74-F582FC7FA995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AG98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2" tint="-9.9978637043366805E-2"/>
  </sheetPr>
  <dimension ref="A1:AP100"/>
  <sheetViews>
    <sheetView topLeftCell="I1" zoomScale="55" zoomScaleNormal="55" workbookViewId="0">
      <pane ySplit="1" topLeftCell="A47" activePane="bottomLeft" state="frozen"/>
      <selection activeCell="AJ84" sqref="AJ84:AJ99"/>
      <selection pane="bottomLeft" activeCell="AJ84" sqref="AJ84:AJ99"/>
    </sheetView>
  </sheetViews>
  <sheetFormatPr defaultRowHeight="15" x14ac:dyDescent="0.25"/>
  <cols>
    <col min="1" max="1" width="17.7109375" customWidth="1"/>
    <col min="2" max="2" width="55.5703125" customWidth="1"/>
    <col min="3" max="5" width="9.7109375" bestFit="1" customWidth="1"/>
    <col min="6" max="6" width="44.5703125" customWidth="1"/>
    <col min="7" max="7" width="42.28515625" customWidth="1"/>
    <col min="8" max="8" width="22.140625" customWidth="1"/>
    <col min="9" max="9" width="55.140625" customWidth="1"/>
    <col min="10" max="10" width="22.140625" customWidth="1"/>
    <col min="32" max="32" width="11.42578125" customWidth="1"/>
    <col min="33" max="33" width="13.42578125" customWidth="1"/>
    <col min="34" max="34" width="67.28515625" customWidth="1"/>
    <col min="38" max="38" width="45" bestFit="1" customWidth="1"/>
    <col min="39" max="39" width="47.140625" customWidth="1"/>
    <col min="41" max="42" width="26" customWidth="1"/>
  </cols>
  <sheetData>
    <row r="1" spans="1:42" ht="33.75" customHeight="1" x14ac:dyDescent="0.35">
      <c r="A1" s="363" t="s">
        <v>2487</v>
      </c>
      <c r="B1" s="26"/>
      <c r="C1" s="26"/>
      <c r="D1" s="26"/>
      <c r="E1" s="26"/>
      <c r="F1" s="26"/>
      <c r="G1" s="26"/>
      <c r="H1" s="26"/>
      <c r="I1" s="26"/>
      <c r="J1" s="26"/>
    </row>
    <row r="2" spans="1:42" s="338" customFormat="1" ht="33.6" x14ac:dyDescent="0.75">
      <c r="A2" s="335" t="s">
        <v>2456</v>
      </c>
      <c r="B2" s="336"/>
      <c r="C2" s="336"/>
      <c r="D2" s="336"/>
      <c r="E2" s="336"/>
      <c r="F2" s="336"/>
      <c r="G2" s="336"/>
      <c r="H2" s="336"/>
      <c r="I2" s="336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</row>
    <row r="3" spans="1:42" ht="14.45" x14ac:dyDescent="0.35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154.5" customHeight="1" x14ac:dyDescent="0.35">
      <c r="A4" s="504" t="str">
        <f>UPPER(INSERIMENTO!BS4)</f>
        <v/>
      </c>
      <c r="B4" s="504"/>
      <c r="F4" s="15"/>
      <c r="I4" s="7"/>
    </row>
    <row r="5" spans="1:42" ht="14.45" x14ac:dyDescent="0.35">
      <c r="A5" s="8"/>
      <c r="B5" s="8"/>
      <c r="F5" s="8"/>
      <c r="G5" s="8"/>
      <c r="H5" s="8"/>
      <c r="I5" s="8"/>
      <c r="J5" s="16" t="s">
        <v>2457</v>
      </c>
      <c r="K5" s="118"/>
    </row>
    <row r="6" spans="1:42" ht="14.45" x14ac:dyDescent="0.35">
      <c r="C6" s="516" t="s">
        <v>2458</v>
      </c>
      <c r="D6" s="516"/>
      <c r="E6" s="516"/>
      <c r="J6" s="3">
        <f>IF(B22&lt;&gt;"",-LEN(B22),SUM(J9:J21))</f>
        <v>468</v>
      </c>
      <c r="K6" s="509" t="s">
        <v>2458</v>
      </c>
      <c r="L6" s="510"/>
      <c r="M6" s="510"/>
      <c r="N6" s="510"/>
      <c r="O6" s="510"/>
      <c r="P6" s="510"/>
      <c r="Q6" s="511"/>
      <c r="R6" s="509" t="s">
        <v>2459</v>
      </c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0"/>
      <c r="AI6" s="516" t="s">
        <v>2460</v>
      </c>
      <c r="AJ6" s="516"/>
      <c r="AK6" s="516"/>
      <c r="AN6" s="314" t="s">
        <v>2517</v>
      </c>
      <c r="AO6" s="314"/>
      <c r="AP6" s="314"/>
    </row>
    <row r="7" spans="1:42" ht="14.45" x14ac:dyDescent="0.35">
      <c r="A7" s="10" t="s">
        <v>2461</v>
      </c>
      <c r="B7" s="9"/>
      <c r="C7" s="289" t="s">
        <v>2462</v>
      </c>
      <c r="D7" s="289" t="s">
        <v>2463</v>
      </c>
      <c r="E7" s="289" t="s">
        <v>2464</v>
      </c>
      <c r="F7" s="289" t="s">
        <v>8</v>
      </c>
      <c r="G7" s="289" t="s">
        <v>2465</v>
      </c>
      <c r="H7" s="289" t="s">
        <v>189</v>
      </c>
      <c r="I7" s="289" t="s">
        <v>2466</v>
      </c>
      <c r="J7" s="16" t="s">
        <v>2467</v>
      </c>
      <c r="K7" s="16">
        <v>0</v>
      </c>
      <c r="L7" s="16" t="s">
        <v>2468</v>
      </c>
      <c r="M7" s="16" t="s">
        <v>2469</v>
      </c>
      <c r="N7" s="16" t="s">
        <v>2470</v>
      </c>
      <c r="O7" s="16" t="s">
        <v>2471</v>
      </c>
      <c r="P7" s="16" t="s">
        <v>2472</v>
      </c>
      <c r="Q7" s="16" t="s">
        <v>2473</v>
      </c>
      <c r="R7" s="16" t="s">
        <v>2468</v>
      </c>
      <c r="S7" s="16" t="s">
        <v>679</v>
      </c>
      <c r="T7" s="16" t="s">
        <v>2474</v>
      </c>
      <c r="U7" s="16" t="s">
        <v>2469</v>
      </c>
      <c r="V7" s="16" t="s">
        <v>683</v>
      </c>
      <c r="W7" s="16" t="s">
        <v>2475</v>
      </c>
      <c r="X7" s="16" t="s">
        <v>2470</v>
      </c>
      <c r="Y7" s="16" t="s">
        <v>686</v>
      </c>
      <c r="Z7" s="16" t="s">
        <v>2476</v>
      </c>
      <c r="AA7" s="16" t="s">
        <v>2471</v>
      </c>
      <c r="AB7" s="16" t="s">
        <v>690</v>
      </c>
      <c r="AC7" s="16" t="s">
        <v>2477</v>
      </c>
      <c r="AD7" s="16" t="s">
        <v>2472</v>
      </c>
      <c r="AE7" s="16" t="s">
        <v>694</v>
      </c>
      <c r="AF7" s="16" t="s">
        <v>2478</v>
      </c>
      <c r="AG7" s="16" t="s">
        <v>2479</v>
      </c>
      <c r="AH7" s="16" t="s">
        <v>2480</v>
      </c>
      <c r="AI7" s="289" t="s">
        <v>2462</v>
      </c>
      <c r="AJ7" s="289" t="s">
        <v>2463</v>
      </c>
      <c r="AK7" s="289" t="s">
        <v>2464</v>
      </c>
      <c r="AL7" s="289" t="s">
        <v>2481</v>
      </c>
      <c r="AM7" s="289" t="s">
        <v>2482</v>
      </c>
      <c r="AN7" s="315" t="s">
        <v>2518</v>
      </c>
      <c r="AO7" s="315" t="s">
        <v>2519</v>
      </c>
      <c r="AP7" s="315" t="s">
        <v>2520</v>
      </c>
    </row>
    <row r="8" spans="1:42" ht="14.45" x14ac:dyDescent="0.35">
      <c r="A8" s="11"/>
      <c r="B8" s="12" t="s">
        <v>2483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ht="14.45" x14ac:dyDescent="0.35">
      <c r="A9" s="2">
        <v>1</v>
      </c>
      <c r="B9" s="14" t="str">
        <f t="shared" ref="B9:B22" si="0">IF(OR(LEFT(IFERROR(G8&amp;MID($A$4,(A8)*LUNGH+1,LUNGH),""),1)=CHAR(10),LEFT(IFERROR(G8&amp;MID($A$4,(A8)*LUNGH+1,LUNGH),""),1)=" "),MID(IFERROR(G8&amp;MID($A$4,(A8)*LUNGH+1,LUNGH),""),2,999),IFERROR(G8&amp;MID($A$4,(A8)*LUNGH+1,LUNGH),""))</f>
        <v/>
      </c>
      <c r="C9" s="3" t="str">
        <f>IFERROR(FIND("*",B9)," ")</f>
        <v xml:space="preserve"> </v>
      </c>
      <c r="D9" s="3">
        <f>IFERROR(IF(C9=1,FIND("*",B9,C9+1),999),999)</f>
        <v>999</v>
      </c>
      <c r="E9" s="3">
        <f t="shared" ref="E9:E13" si="1">IFERROR(FIND(CHAR(10),B9,2)-1-IF(LEFT(B9,1)=CHAR(10),1,0),999)</f>
        <v>999</v>
      </c>
      <c r="F9" s="19" t="str">
        <f t="shared" ref="F9:F21" si="2">LEFT(LEFT(CLEAN(B9),MIN(D9,E9))&amp;SPAZI,LUNGH)</f>
        <v xml:space="preserve">                                    </v>
      </c>
      <c r="G9" s="20" t="str">
        <f t="shared" ref="G9:G21" si="3">MID(B9,MIN(D9+1,E9+2,LUNGH+1+IF(E9=LUNGH,1,0)+IF(LEFT(B9,1)=CHAR(10),1,0)),1000)</f>
        <v/>
      </c>
      <c r="H9" s="3">
        <f t="shared" ref="H9:H22" si="4">IF(IFERROR(LEFT(F9,MIN(IFERROR(FIND("=",F9,2)-1,1000),FIND("*",F9,2)-1)),0)="*SOSPE",LEFT(F9,8),IFERROR(IF(C9=1,LEFT(F9,MIN(IFERROR(FIND("=",F9,2)-1,1000),FIND("*",F9,2)-1)),0),0))</f>
        <v>0</v>
      </c>
      <c r="I9" s="54" t="str">
        <f t="shared" ref="I9:I20" si="5">CLEAN(LEFT(LEFT(CLEAN(B9),MIN(D9,E9)),LUNGH))</f>
        <v/>
      </c>
      <c r="J9" s="3">
        <f t="shared" ref="J9:J20" si="6">IF(I10&lt;&gt;"","",LEN(F9)-LEN(I9))</f>
        <v>36</v>
      </c>
      <c r="K9" s="3" t="str">
        <f>"0"</f>
        <v>0</v>
      </c>
      <c r="L9" s="2" t="str">
        <f>IF(LEFT($F9,1)="*",IFERROR(FIND("=",$F9,K9+1),$D9),"")</f>
        <v/>
      </c>
      <c r="M9" s="2" t="str">
        <f>IF(LEFT($F9,1)="*",IFERROR(FIND("=",$F9,L9+1),$D9),"")</f>
        <v/>
      </c>
      <c r="N9" s="2" t="str">
        <f>IF(LEFT($F9,1)="*",IFERROR(FIND("=",$F9,M9+1),$D9),"")</f>
        <v/>
      </c>
      <c r="O9" s="2" t="str">
        <f>IF(LEFT($F9,1)="*",IFERROR(FIND("=",$F9,N9+1),$D9),"")</f>
        <v/>
      </c>
      <c r="P9" s="2" t="str">
        <f>IF(LEFT($F9,1)="*",IFERROR(FIND("=",$F9,O9+1),$D9),"")</f>
        <v/>
      </c>
      <c r="Q9" s="2" t="str">
        <f t="shared" ref="Q9:Q21" si="7">IF(LEFT($F9,1)="*",IFERROR(FIND("=",$F9,O9+1),$D9),"")</f>
        <v/>
      </c>
      <c r="R9" s="117" t="str">
        <f>IF(LEFT($H9,6)="*SOSPE"," ",IF(LEFT($F9,1)="*",MID($F9,L9+1,MAX(M9-L9-1,0)),""))</f>
        <v/>
      </c>
      <c r="S9" s="117" t="str">
        <f>IF(LEFT($F9,1)="*",IF(VLOOKUP($H9,ELENCHI!$BK$27:$BS$126,5,FALSE)=LEN(R9),0,1),"")</f>
        <v/>
      </c>
      <c r="T9" s="117" t="str">
        <f>IF(S9=0,IFERROR(LEFT(R9,VLOOKUP($H9,ELENCHI!$BK$27:$CF$126,5,FALSE)-VLOOKUP($H9,ELENCHI!$BK$27:$CF$126,10,FALSE))&amp;IF(VLOOKUP($H9,ELENCHI!$BK$27:$CF$126,10,FALSE)=0,"",",")&amp;RIGHT(R9,VLOOKUP($H9,ELENCHI!$BK$27:$CF$126,10,FALSE)),""),"!!!")</f>
        <v>!!!</v>
      </c>
      <c r="U9" s="2" t="str">
        <f>IF(LEFT($F9,1)="*",MID($F9,M9+1,MAX(N9-M9-1,0)),"")</f>
        <v/>
      </c>
      <c r="V9" s="2" t="str">
        <f>IF(LEFT($F9,1)="*",IF(VLOOKUP($H9,ELENCHI!$BK$27:$BS$126,6,FALSE)=LEN(U9),0,1),"")</f>
        <v/>
      </c>
      <c r="W9" s="2" t="str">
        <f>IF(V9=0,IFERROR(LEFT(U9,VLOOKUP($H9,ELENCHI!$BK$27:$CF$126,6,FALSE)-VLOOKUP($H9,ELENCHI!$BK$27:$CF$126,11,FALSE))&amp;IF(VLOOKUP($H9,ELENCHI!$BK$27:$CF$126,11,FALSE)=0,"",",")&amp;RIGHT(U9,VLOOKUP($H9,ELENCHI!$BK$27:$CF$126,11,FALSE)),""),"!!!")</f>
        <v>!!!</v>
      </c>
      <c r="X9" s="117" t="str">
        <f>IF(LEFT($F9,1)="*",MID($F9,N9+1,MAX(O9-N9-1,0)),"")</f>
        <v/>
      </c>
      <c r="Y9" s="117" t="str">
        <f>IF(LEFT($F9,1)="*",IF(VLOOKUP($H9,ELENCHI!$BK$27:$BS$126,7,FALSE)=LEN(X9),0,1),"")</f>
        <v/>
      </c>
      <c r="Z9" s="117" t="str">
        <f>IF(Y9=0,IFERROR(LEFT(X9,VLOOKUP($H9,ELENCHI!$BK$27:$CF$126,7,FALSE)-VLOOKUP($H9,ELENCHI!$BK$27:$CF$126,12,FALSE))&amp;IF(VLOOKUP($H9,ELENCHI!$BK$27:$CF$126,12,FALSE)=0,"",",")&amp;RIGHT(X9,VLOOKUP($H9,ELENCHI!$BK$27:$CF$126,12,FALSE)),""),"!!!")</f>
        <v>!!!</v>
      </c>
      <c r="AA9" s="137" t="str">
        <f>IF(LEFT($F9,1)="*",MID($F9,O9+1,MAX(P9-O9-1,0)),"")</f>
        <v/>
      </c>
      <c r="AB9" s="137" t="str">
        <f>IF(LEFT($F9,1)="*",IF(VLOOKUP($H9,ELENCHI!$BK$27:$BS$126,8,FALSE)=LEN(AA9),0,1),"")</f>
        <v/>
      </c>
      <c r="AC9" s="137" t="str">
        <f>IF(AB9=0,IFERROR(LEFT(AA9,VLOOKUP($H9,ELENCHI!$BK$27:$CF$126,8,FALSE)-VLOOKUP($H9,ELENCHI!$BK$27:$CF$126,13,FALSE))&amp;IF(VLOOKUP($H9,ELENCHI!$BK$27:$CF$126,13,FALSE)=0,"",",")&amp;RIGHT(AA9,VLOOKUP($H9,ELENCHI!$BK$27:$CF$126,13,FALSE)),""),"!!!")</f>
        <v>!!!</v>
      </c>
      <c r="AD9" s="117" t="str">
        <f>IF(LEFT($F9,1)="*",MID($F9,P9+1,MAX(Q9-P9-1,0)),"")</f>
        <v/>
      </c>
      <c r="AE9" s="117" t="str">
        <f>IF(LEFT($F9,1)="*",IF(VLOOKUP($H9,ELENCHI!$BK$27:$BS$126,9,FALSE)=LEN(AD9),0,1),"")</f>
        <v/>
      </c>
      <c r="AF9" s="117" t="str">
        <f>IF(AE9=0,IFERROR(LEFT(AD9,VLOOKUP($H9,ELENCHI!$BK$27:$CF$126,9,FALSE)-VLOOKUP($H9,ELENCHI!$BK$27:$CF$126,14,FALSE))&amp;IF(VLOOKUP($H9,ELENCHI!$BK$27:$CF$126,14,FALSE)=0,"",",")&amp;RIGHT(AD9,VLOOKUP($H9,ELENCHI!$BK$27:$CF$126,14,FALSE)),""),"!!!")</f>
        <v>!!!</v>
      </c>
      <c r="AG9" s="153">
        <f>SUM(S9,V9,Y9,AB9,AE9)</f>
        <v>0</v>
      </c>
      <c r="AH9" s="2" t="str">
        <f>AM8&amp;IF(H9&lt;&gt;0,VLOOKUP($H9,ELENCHI!$BK$27:$CF$126,16,FALSE)&amp;T9&amp;VLOOKUP($H9,ELENCHI!$BK$27:$CF$126,17,FALSE)&amp;W9&amp;VLOOKUP($H9,ELENCHI!$BK$27:$CF$126,18,FALSE)&amp;Z9&amp;VLOOKUP($H9,ELENCHI!$BK$27:$CF$126,19,FALSE)&amp;AC9&amp;VLOOKUP($H9,ELENCHI!$BK$27:$CF$126,20,FALSE)&amp;AF9&amp;CHAR(10),I9&amp;IF(IFERROR(FIND(CHAR(10),LEFT(B9,LUNGH),1),0)&gt;0,CHAR(10),""))</f>
        <v/>
      </c>
      <c r="AI9" s="3" t="str">
        <f>IFERROR(FIND("*",AH9)," ")</f>
        <v xml:space="preserve"> </v>
      </c>
      <c r="AJ9" s="3">
        <f>IFERROR(IF(AI9=1,FIND("*",AH9,AI9+1),999),999)</f>
        <v>999</v>
      </c>
      <c r="AK9" s="3">
        <f>IFERROR(FIND(CHAR(10),AH9,2)-1,999)</f>
        <v>999</v>
      </c>
      <c r="AL9" s="143" t="str">
        <f t="shared" ref="AL9:AL24" si="8">IFERROR(LEFT(LEFT(CLEAN(AH9),MIN(AJ9,AK9))&amp;SPAZI,LUNGH),"!!!")</f>
        <v xml:space="preserve">                                    </v>
      </c>
      <c r="AM9" s="20" t="str">
        <f t="shared" ref="AM9:AM24" si="9">MID(AH9,MIN(AJ9+1,AK9+2,LUNGH+1),1000)</f>
        <v/>
      </c>
      <c r="AN9" s="372" t="s">
        <v>2538</v>
      </c>
      <c r="AO9" s="316" t="str">
        <f>IF(AN9&lt;&gt;"",F9,"------  RIGA OCCUPATA DA PRESCRIZIONI TECNICHE ------")</f>
        <v xml:space="preserve">                                    </v>
      </c>
      <c r="AP9" s="316" t="str">
        <f>AN9&amp;"       "&amp;AO9&amp;CHAR(10)</f>
        <v xml:space="preserve">01                                           
</v>
      </c>
    </row>
    <row r="10" spans="1:42" ht="14.45" x14ac:dyDescent="0.35">
      <c r="A10" s="2">
        <v>2</v>
      </c>
      <c r="B10" s="14" t="str">
        <f t="shared" si="0"/>
        <v/>
      </c>
      <c r="C10" s="3" t="str">
        <f t="shared" ref="C10:C22" si="10">IFERROR(FIND("*",B10)," ")</f>
        <v xml:space="preserve"> </v>
      </c>
      <c r="D10" s="3">
        <f t="shared" ref="D10:D22" si="11">IFERROR(IF(C10=1,FIND("*",B10,C10+1),999),999)</f>
        <v>999</v>
      </c>
      <c r="E10" s="3">
        <f t="shared" si="1"/>
        <v>999</v>
      </c>
      <c r="F10" s="19" t="str">
        <f t="shared" si="2"/>
        <v xml:space="preserve">                                    </v>
      </c>
      <c r="G10" s="20" t="str">
        <f t="shared" si="3"/>
        <v/>
      </c>
      <c r="H10" s="3">
        <f t="shared" si="4"/>
        <v>0</v>
      </c>
      <c r="I10" s="54" t="str">
        <f t="shared" si="5"/>
        <v/>
      </c>
      <c r="J10" s="3">
        <f t="shared" si="6"/>
        <v>36</v>
      </c>
      <c r="K10" s="3" t="str">
        <f t="shared" ref="K10:K21" si="12">"0"</f>
        <v>0</v>
      </c>
      <c r="L10" s="2" t="str">
        <f t="shared" ref="L10:P21" si="13">IF(LEFT($F10,1)="*",IFERROR(FIND("=",$F10,K10+1),$D10),"")</f>
        <v/>
      </c>
      <c r="M10" s="2" t="str">
        <f t="shared" si="13"/>
        <v/>
      </c>
      <c r="N10" s="2" t="str">
        <f t="shared" si="13"/>
        <v/>
      </c>
      <c r="O10" s="2" t="str">
        <f t="shared" si="13"/>
        <v/>
      </c>
      <c r="P10" s="2" t="str">
        <f t="shared" si="13"/>
        <v/>
      </c>
      <c r="Q10" s="2" t="str">
        <f t="shared" si="7"/>
        <v/>
      </c>
      <c r="R10" s="117" t="str">
        <f t="shared" ref="R10:R21" si="14">IF(LEFT($H10,6)="*SOSPE"," ",IF(LEFT($F10,1)="*",MID($F10,L10+1,MAX(M10-L10-1,0)),""))</f>
        <v/>
      </c>
      <c r="S10" s="117" t="str">
        <f>IF(LEFT($F10,1)="*",IF(VLOOKUP($H10,ELENCHI!$BK$27:$BS$126,5,FALSE)=LEN(R10),0,1),"")</f>
        <v/>
      </c>
      <c r="T10" s="117" t="str">
        <f>IF(S10=0,IFERROR(LEFT(R10,VLOOKUP($H10,ELENCHI!$BK$27:$CF$126,5,FALSE)-VLOOKUP($H10,ELENCHI!$BK$27:$CF$126,10,FALSE))&amp;IF(VLOOKUP($H10,ELENCHI!$BK$27:$CF$126,10,FALSE)=0,"",",")&amp;RIGHT(R10,VLOOKUP($H10,ELENCHI!$BK$27:$CF$126,10,FALSE)),""),"!!!")</f>
        <v>!!!</v>
      </c>
      <c r="U10" s="2" t="str">
        <f t="shared" ref="U10:U21" si="15">IF(LEFT($F10,1)="*",MID($F10,M10+1,MAX(N10-M10-1,0)),"")</f>
        <v/>
      </c>
      <c r="V10" s="2" t="str">
        <f>IF(LEFT($F10,1)="*",IF(VLOOKUP($H10,ELENCHI!$BK$27:$BS$126,6,FALSE)=LEN(U10),0,1),"")</f>
        <v/>
      </c>
      <c r="W10" s="2" t="str">
        <f>IF(V10=0,IFERROR(LEFT(U10,VLOOKUP($H10,ELENCHI!$BK$27:$CF$126,6,FALSE)-VLOOKUP($H10,ELENCHI!$BK$27:$CF$126,11,FALSE))&amp;IF(VLOOKUP($H10,ELENCHI!$BK$27:$CF$126,11,FALSE)=0,"",",")&amp;RIGHT(U10,VLOOKUP($H10,ELENCHI!$BK$27:$CF$126,11,FALSE)),""),"!!!")</f>
        <v>!!!</v>
      </c>
      <c r="X10" s="117" t="str">
        <f t="shared" ref="X10:X21" si="16">IF(LEFT($F10,1)="*",MID($F10,N10+1,MAX(O10-N10-1,0)),"")</f>
        <v/>
      </c>
      <c r="Y10" s="117" t="str">
        <f>IF(LEFT($F10,1)="*",IF(VLOOKUP($H10,ELENCHI!$BK$27:$BS$126,7,FALSE)=LEN(X10),0,1),"")</f>
        <v/>
      </c>
      <c r="Z10" s="117" t="str">
        <f>IF(Y10=0,IFERROR(LEFT(X10,VLOOKUP($H10,ELENCHI!$BK$27:$CF$126,7,FALSE)-VLOOKUP($H10,ELENCHI!$BK$27:$CF$126,12,FALSE))&amp;IF(VLOOKUP($H10,ELENCHI!$BK$27:$CF$126,12,FALSE)=0,"",",")&amp;RIGHT(X10,VLOOKUP($H10,ELENCHI!$BK$27:$CF$126,12,FALSE)),""),"!!!")</f>
        <v>!!!</v>
      </c>
      <c r="AA10" s="137" t="str">
        <f t="shared" ref="AA10:AA21" si="17">IF(LEFT($F10,1)="*",MID($F10,O10+1,MAX(P10-O10-1,0)),"")</f>
        <v/>
      </c>
      <c r="AB10" s="137" t="str">
        <f>IF(LEFT($F10,1)="*",IF(VLOOKUP($H10,ELENCHI!$BK$27:$BS$126,8,FALSE)=LEN(AA10),0,1),"")</f>
        <v/>
      </c>
      <c r="AC10" s="137" t="str">
        <f>IF(AB10=0,IFERROR(LEFT(AA10,VLOOKUP($H10,ELENCHI!$BK$27:$CF$126,8,FALSE)-VLOOKUP($H10,ELENCHI!$BK$27:$CF$126,13,FALSE))&amp;IF(VLOOKUP($H10,ELENCHI!$BK$27:$CF$126,13,FALSE)=0,"",",")&amp;RIGHT(AA10,VLOOKUP($H10,ELENCHI!$BK$27:$CF$126,13,FALSE)),""),"!!!")</f>
        <v>!!!</v>
      </c>
      <c r="AD10" s="117" t="str">
        <f t="shared" ref="AD10:AD21" si="18">IF(LEFT($F10,1)="*",MID($F10,P10+1,MAX(Q10-P10-1,0)),"")</f>
        <v/>
      </c>
      <c r="AE10" s="117" t="str">
        <f>IF(LEFT($F10,1)="*",IF(VLOOKUP($H10,ELENCHI!$BK$27:$BS$126,9,FALSE)=LEN(AD10),0,1),"")</f>
        <v/>
      </c>
      <c r="AF10" s="117" t="str">
        <f>IF(AE10=0,IFERROR(LEFT(AD10,VLOOKUP($H10,ELENCHI!$BK$27:$CF$126,9,FALSE)-VLOOKUP($H10,ELENCHI!$BK$27:$CF$126,14,FALSE))&amp;IF(VLOOKUP($H10,ELENCHI!$BK$27:$CF$126,14,FALSE)=0,"",",")&amp;RIGHT(AD10,VLOOKUP($H10,ELENCHI!$BK$27:$CF$126,14,FALSE)),""),"!!!")</f>
        <v>!!!</v>
      </c>
      <c r="AG10" s="153">
        <f t="shared" ref="AG10:AG21" si="19">SUM(S10,V10,Y10,AB10,AE10)</f>
        <v>0</v>
      </c>
      <c r="AH10" s="2" t="str">
        <f>AM9&amp;IF(H10&lt;&gt;0,VLOOKUP($H10,ELENCHI!$BK$27:$CF$126,16,FALSE)&amp;T10&amp;VLOOKUP($H10,ELENCHI!$BK$27:$CF$126,17,FALSE)&amp;W10&amp;VLOOKUP($H10,ELENCHI!$BK$27:$CF$126,18,FALSE)&amp;Z10&amp;VLOOKUP($H10,ELENCHI!$BK$27:$CF$126,19,FALSE)&amp;AC10&amp;VLOOKUP($H10,ELENCHI!$BK$27:$CF$126,20,FALSE)&amp;AF10&amp;CHAR(10),I10&amp;IF(IFERROR(FIND(CHAR(10),LEFT(B10,LUNGH),1),0)&gt;0,CHAR(10),""))</f>
        <v/>
      </c>
      <c r="AI10" s="3" t="str">
        <f t="shared" ref="AI10:AI24" si="20">IFERROR(FIND("*",AH10)," ")</f>
        <v xml:space="preserve"> </v>
      </c>
      <c r="AJ10" s="3">
        <f t="shared" ref="AJ10:AJ24" si="21">IFERROR(IF(AI10=1,FIND("*",AH10,AI10+1),999),999)</f>
        <v>999</v>
      </c>
      <c r="AK10" s="3">
        <f t="shared" ref="AK10:AK24" si="22">IFERROR(FIND(CHAR(10),AH10,2)-1,999)</f>
        <v>999</v>
      </c>
      <c r="AL10" s="143" t="str">
        <f t="shared" si="8"/>
        <v xml:space="preserve">                                    </v>
      </c>
      <c r="AM10" s="20" t="str">
        <f t="shared" si="9"/>
        <v/>
      </c>
      <c r="AN10" s="372" t="s">
        <v>2539</v>
      </c>
      <c r="AO10" s="316" t="str">
        <f t="shared" ref="AO10:AO21" si="23">IF(AN10&lt;&gt;"",F10,"------  RIGA OCCUPATA DA PRESCRIZIONI TECNICHE ------")</f>
        <v xml:space="preserve">                                    </v>
      </c>
      <c r="AP10" s="316" t="str">
        <f t="shared" ref="AP10:AP21" si="24">AN10&amp;"       "&amp;AO10&amp;CHAR(10)</f>
        <v xml:space="preserve">02                                           
</v>
      </c>
    </row>
    <row r="11" spans="1:42" ht="14.45" x14ac:dyDescent="0.35">
      <c r="A11" s="2">
        <v>3</v>
      </c>
      <c r="B11" s="14" t="str">
        <f t="shared" si="0"/>
        <v/>
      </c>
      <c r="C11" s="3" t="str">
        <f t="shared" si="10"/>
        <v xml:space="preserve"> </v>
      </c>
      <c r="D11" s="3">
        <f t="shared" si="11"/>
        <v>999</v>
      </c>
      <c r="E11" s="3">
        <f t="shared" si="1"/>
        <v>999</v>
      </c>
      <c r="F11" s="19" t="str">
        <f t="shared" si="2"/>
        <v xml:space="preserve">                                    </v>
      </c>
      <c r="G11" s="20" t="str">
        <f t="shared" si="3"/>
        <v/>
      </c>
      <c r="H11" s="3">
        <f t="shared" si="4"/>
        <v>0</v>
      </c>
      <c r="I11" s="54" t="str">
        <f t="shared" si="5"/>
        <v/>
      </c>
      <c r="J11" s="3">
        <f t="shared" si="6"/>
        <v>36</v>
      </c>
      <c r="K11" s="3" t="str">
        <f t="shared" si="12"/>
        <v>0</v>
      </c>
      <c r="L11" s="2" t="str">
        <f t="shared" si="13"/>
        <v/>
      </c>
      <c r="M11" s="2" t="str">
        <f t="shared" si="13"/>
        <v/>
      </c>
      <c r="N11" s="2" t="str">
        <f t="shared" si="13"/>
        <v/>
      </c>
      <c r="O11" s="2" t="str">
        <f t="shared" si="13"/>
        <v/>
      </c>
      <c r="P11" s="2" t="str">
        <f t="shared" si="13"/>
        <v/>
      </c>
      <c r="Q11" s="2" t="str">
        <f t="shared" si="7"/>
        <v/>
      </c>
      <c r="R11" s="117" t="str">
        <f t="shared" si="14"/>
        <v/>
      </c>
      <c r="S11" s="117" t="str">
        <f>IF(LEFT($F11,1)="*",IF(VLOOKUP($H11,ELENCHI!$BK$27:$BS$126,5,FALSE)=LEN(R11),0,1),"")</f>
        <v/>
      </c>
      <c r="T11" s="117" t="str">
        <f>IF(S11=0,IFERROR(LEFT(R11,VLOOKUP($H11,ELENCHI!$BK$27:$CF$126,5,FALSE)-VLOOKUP($H11,ELENCHI!$BK$27:$CF$126,10,FALSE))&amp;IF(VLOOKUP($H11,ELENCHI!$BK$27:$CF$126,10,FALSE)=0,"",",")&amp;RIGHT(R11,VLOOKUP($H11,ELENCHI!$BK$27:$CF$126,10,FALSE)),""),"!!!")</f>
        <v>!!!</v>
      </c>
      <c r="U11" s="2" t="str">
        <f t="shared" si="15"/>
        <v/>
      </c>
      <c r="V11" s="2" t="str">
        <f>IF(LEFT($F11,1)="*",IF(VLOOKUP($H11,ELENCHI!$BK$27:$BS$126,6,FALSE)=LEN(U11),0,1),"")</f>
        <v/>
      </c>
      <c r="W11" s="2" t="str">
        <f>IF(V11=0,IFERROR(LEFT(U11,VLOOKUP($H11,ELENCHI!$BK$27:$CF$126,6,FALSE)-VLOOKUP($H11,ELENCHI!$BK$27:$CF$126,11,FALSE))&amp;IF(VLOOKUP($H11,ELENCHI!$BK$27:$CF$126,11,FALSE)=0,"",",")&amp;RIGHT(U11,VLOOKUP($H11,ELENCHI!$BK$27:$CF$126,11,FALSE)),""),"!!!")</f>
        <v>!!!</v>
      </c>
      <c r="X11" s="117" t="str">
        <f t="shared" si="16"/>
        <v/>
      </c>
      <c r="Y11" s="117" t="str">
        <f>IF(LEFT($F11,1)="*",IF(VLOOKUP($H11,ELENCHI!$BK$27:$BS$126,7,FALSE)=LEN(X11),0,1),"")</f>
        <v/>
      </c>
      <c r="Z11" s="117" t="str">
        <f>IF(Y11=0,IFERROR(LEFT(X11,VLOOKUP($H11,ELENCHI!$BK$27:$CF$126,7,FALSE)-VLOOKUP($H11,ELENCHI!$BK$27:$CF$126,12,FALSE))&amp;IF(VLOOKUP($H11,ELENCHI!$BK$27:$CF$126,12,FALSE)=0,"",",")&amp;RIGHT(X11,VLOOKUP($H11,ELENCHI!$BK$27:$CF$126,12,FALSE)),""),"!!!")</f>
        <v>!!!</v>
      </c>
      <c r="AA11" s="137" t="str">
        <f t="shared" si="17"/>
        <v/>
      </c>
      <c r="AB11" s="137" t="str">
        <f>IF(LEFT($F11,1)="*",IF(VLOOKUP($H11,ELENCHI!$BK$27:$BS$126,8,FALSE)=LEN(AA11),0,1),"")</f>
        <v/>
      </c>
      <c r="AC11" s="137" t="str">
        <f>IF(AB11=0,IFERROR(LEFT(AA11,VLOOKUP($H11,ELENCHI!$BK$27:$CF$126,8,FALSE)-VLOOKUP($H11,ELENCHI!$BK$27:$CF$126,13,FALSE))&amp;IF(VLOOKUP($H11,ELENCHI!$BK$27:$CF$126,13,FALSE)=0,"",",")&amp;RIGHT(AA11,VLOOKUP($H11,ELENCHI!$BK$27:$CF$126,13,FALSE)),""),"!!!")</f>
        <v>!!!</v>
      </c>
      <c r="AD11" s="117" t="str">
        <f t="shared" si="18"/>
        <v/>
      </c>
      <c r="AE11" s="117" t="str">
        <f>IF(LEFT($F11,1)="*",IF(VLOOKUP($H11,ELENCHI!$BK$27:$BS$126,9,FALSE)=LEN(AD11),0,1),"")</f>
        <v/>
      </c>
      <c r="AF11" s="117" t="str">
        <f>IF(AE11=0,IFERROR(LEFT(AD11,VLOOKUP($H11,ELENCHI!$BK$27:$CF$126,9,FALSE)-VLOOKUP($H11,ELENCHI!$BK$27:$CF$126,14,FALSE))&amp;IF(VLOOKUP($H11,ELENCHI!$BK$27:$CF$126,14,FALSE)=0,"",",")&amp;RIGHT(AD11,VLOOKUP($H11,ELENCHI!$BK$27:$CF$126,14,FALSE)),""),"!!!")</f>
        <v>!!!</v>
      </c>
      <c r="AG11" s="153">
        <f t="shared" si="19"/>
        <v>0</v>
      </c>
      <c r="AH11" s="2" t="str">
        <f>AM10&amp;IF(H11&lt;&gt;0,VLOOKUP($H11,ELENCHI!$BK$27:$CF$126,16,FALSE)&amp;T11&amp;VLOOKUP($H11,ELENCHI!$BK$27:$CF$126,17,FALSE)&amp;W11&amp;VLOOKUP($H11,ELENCHI!$BK$27:$CF$126,18,FALSE)&amp;Z11&amp;VLOOKUP($H11,ELENCHI!$BK$27:$CF$126,19,FALSE)&amp;AC11&amp;VLOOKUP($H11,ELENCHI!$BK$27:$CF$126,20,FALSE)&amp;AF11&amp;CHAR(10),I11&amp;IF(IFERROR(FIND(CHAR(10),LEFT(B11,LUNGH),1),0)&gt;0,CHAR(10),""))</f>
        <v/>
      </c>
      <c r="AI11" s="3" t="str">
        <f t="shared" si="20"/>
        <v xml:space="preserve"> </v>
      </c>
      <c r="AJ11" s="3">
        <f t="shared" si="21"/>
        <v>999</v>
      </c>
      <c r="AK11" s="3">
        <f t="shared" si="22"/>
        <v>999</v>
      </c>
      <c r="AL11" s="143" t="str">
        <f t="shared" si="8"/>
        <v xml:space="preserve">                                    </v>
      </c>
      <c r="AM11" s="20" t="str">
        <f t="shared" si="9"/>
        <v/>
      </c>
      <c r="AN11" s="372" t="s">
        <v>2540</v>
      </c>
      <c r="AO11" s="316" t="str">
        <f t="shared" si="23"/>
        <v xml:space="preserve">                                    </v>
      </c>
      <c r="AP11" s="316" t="str">
        <f t="shared" si="24"/>
        <v xml:space="preserve">03                                           
</v>
      </c>
    </row>
    <row r="12" spans="1:42" ht="14.45" x14ac:dyDescent="0.35">
      <c r="A12" s="2">
        <v>4</v>
      </c>
      <c r="B12" s="14" t="str">
        <f t="shared" si="0"/>
        <v/>
      </c>
      <c r="C12" s="3" t="str">
        <f t="shared" si="10"/>
        <v xml:space="preserve"> </v>
      </c>
      <c r="D12" s="3">
        <f t="shared" si="11"/>
        <v>999</v>
      </c>
      <c r="E12" s="3">
        <f t="shared" si="1"/>
        <v>999</v>
      </c>
      <c r="F12" s="19" t="str">
        <f t="shared" si="2"/>
        <v xml:space="preserve">                                    </v>
      </c>
      <c r="G12" s="20" t="str">
        <f t="shared" si="3"/>
        <v/>
      </c>
      <c r="H12" s="3">
        <f t="shared" si="4"/>
        <v>0</v>
      </c>
      <c r="I12" s="54" t="str">
        <f t="shared" si="5"/>
        <v/>
      </c>
      <c r="J12" s="3">
        <f t="shared" si="6"/>
        <v>36</v>
      </c>
      <c r="K12" s="3" t="str">
        <f t="shared" si="12"/>
        <v>0</v>
      </c>
      <c r="L12" s="2" t="str">
        <f t="shared" si="13"/>
        <v/>
      </c>
      <c r="M12" s="2" t="str">
        <f t="shared" si="13"/>
        <v/>
      </c>
      <c r="N12" s="2" t="str">
        <f t="shared" si="13"/>
        <v/>
      </c>
      <c r="O12" s="2" t="str">
        <f t="shared" si="13"/>
        <v/>
      </c>
      <c r="P12" s="2" t="str">
        <f t="shared" si="13"/>
        <v/>
      </c>
      <c r="Q12" s="2" t="str">
        <f t="shared" si="7"/>
        <v/>
      </c>
      <c r="R12" s="117" t="str">
        <f t="shared" si="14"/>
        <v/>
      </c>
      <c r="S12" s="117" t="str">
        <f>IF(LEFT($F12,1)="*",IF(VLOOKUP($H12,ELENCHI!$BK$27:$BS$126,5,FALSE)=LEN(R12),0,1),"")</f>
        <v/>
      </c>
      <c r="T12" s="117" t="str">
        <f>IF(S12=0,IFERROR(LEFT(R12,VLOOKUP($H12,ELENCHI!$BK$27:$CF$126,5,FALSE)-VLOOKUP($H12,ELENCHI!$BK$27:$CF$126,10,FALSE))&amp;IF(VLOOKUP($H12,ELENCHI!$BK$27:$CF$126,10,FALSE)=0,"",",")&amp;RIGHT(R12,VLOOKUP($H12,ELENCHI!$BK$27:$CF$126,10,FALSE)),""),"!!!")</f>
        <v>!!!</v>
      </c>
      <c r="U12" s="2" t="str">
        <f t="shared" si="15"/>
        <v/>
      </c>
      <c r="V12" s="2" t="str">
        <f>IF(LEFT($F12,1)="*",IF(VLOOKUP($H12,ELENCHI!$BK$27:$BS$126,6,FALSE)=LEN(U12),0,1),"")</f>
        <v/>
      </c>
      <c r="W12" s="2" t="str">
        <f>IF(V12=0,IFERROR(LEFT(U12,VLOOKUP($H12,ELENCHI!$BK$27:$CF$126,6,FALSE)-VLOOKUP($H12,ELENCHI!$BK$27:$CF$126,11,FALSE))&amp;IF(VLOOKUP($H12,ELENCHI!$BK$27:$CF$126,11,FALSE)=0,"",",")&amp;RIGHT(U12,VLOOKUP($H12,ELENCHI!$BK$27:$CF$126,11,FALSE)),""),"!!!")</f>
        <v>!!!</v>
      </c>
      <c r="X12" s="117" t="str">
        <f t="shared" si="16"/>
        <v/>
      </c>
      <c r="Y12" s="117" t="str">
        <f>IF(LEFT($F12,1)="*",IF(VLOOKUP($H12,ELENCHI!$BK$27:$BS$126,7,FALSE)=LEN(X12),0,1),"")</f>
        <v/>
      </c>
      <c r="Z12" s="117" t="str">
        <f>IF(Y12=0,IFERROR(LEFT(X12,VLOOKUP($H12,ELENCHI!$BK$27:$CF$126,7,FALSE)-VLOOKUP($H12,ELENCHI!$BK$27:$CF$126,12,FALSE))&amp;IF(VLOOKUP($H12,ELENCHI!$BK$27:$CF$126,12,FALSE)=0,"",",")&amp;RIGHT(X12,VLOOKUP($H12,ELENCHI!$BK$27:$CF$126,12,FALSE)),""),"!!!")</f>
        <v>!!!</v>
      </c>
      <c r="AA12" s="137" t="str">
        <f t="shared" si="17"/>
        <v/>
      </c>
      <c r="AB12" s="137" t="str">
        <f>IF(LEFT($F12,1)="*",IF(VLOOKUP($H12,ELENCHI!$BK$27:$BS$126,8,FALSE)=LEN(AA12),0,1),"")</f>
        <v/>
      </c>
      <c r="AC12" s="137" t="str">
        <f>IF(AB12=0,IFERROR(LEFT(AA12,VLOOKUP($H12,ELENCHI!$BK$27:$CF$126,8,FALSE)-VLOOKUP($H12,ELENCHI!$BK$27:$CF$126,13,FALSE))&amp;IF(VLOOKUP($H12,ELENCHI!$BK$27:$CF$126,13,FALSE)=0,"",",")&amp;RIGHT(AA12,VLOOKUP($H12,ELENCHI!$BK$27:$CF$126,13,FALSE)),""),"!!!")</f>
        <v>!!!</v>
      </c>
      <c r="AD12" s="117" t="str">
        <f t="shared" si="18"/>
        <v/>
      </c>
      <c r="AE12" s="117" t="str">
        <f>IF(LEFT($F12,1)="*",IF(VLOOKUP($H12,ELENCHI!$BK$27:$BS$126,9,FALSE)=LEN(AD12),0,1),"")</f>
        <v/>
      </c>
      <c r="AF12" s="117" t="str">
        <f>IF(AE12=0,IFERROR(LEFT(AD12,VLOOKUP($H12,ELENCHI!$BK$27:$CF$126,9,FALSE)-VLOOKUP($H12,ELENCHI!$BK$27:$CF$126,14,FALSE))&amp;IF(VLOOKUP($H12,ELENCHI!$BK$27:$CF$126,14,FALSE)=0,"",",")&amp;RIGHT(AD12,VLOOKUP($H12,ELENCHI!$BK$27:$CF$126,14,FALSE)),""),"!!!")</f>
        <v>!!!</v>
      </c>
      <c r="AG12" s="153">
        <f t="shared" si="19"/>
        <v>0</v>
      </c>
      <c r="AH12" s="2" t="str">
        <f>AM11&amp;IF(H12&lt;&gt;0,VLOOKUP($H12,ELENCHI!$BK$27:$CF$126,16,FALSE)&amp;T12&amp;VLOOKUP($H12,ELENCHI!$BK$27:$CF$126,17,FALSE)&amp;W12&amp;VLOOKUP($H12,ELENCHI!$BK$27:$CF$126,18,FALSE)&amp;Z12&amp;VLOOKUP($H12,ELENCHI!$BK$27:$CF$126,19,FALSE)&amp;AC12&amp;VLOOKUP($H12,ELENCHI!$BK$27:$CF$126,20,FALSE)&amp;AF12&amp;CHAR(10),I12&amp;IF(IFERROR(FIND(CHAR(10),LEFT(B12,LUNGH),1),0)&gt;0,CHAR(10),""))</f>
        <v/>
      </c>
      <c r="AI12" s="3" t="str">
        <f t="shared" si="20"/>
        <v xml:space="preserve"> </v>
      </c>
      <c r="AJ12" s="3">
        <f t="shared" si="21"/>
        <v>999</v>
      </c>
      <c r="AK12" s="3">
        <f t="shared" si="22"/>
        <v>999</v>
      </c>
      <c r="AL12" s="143" t="str">
        <f t="shared" si="8"/>
        <v xml:space="preserve">                                    </v>
      </c>
      <c r="AM12" s="20" t="str">
        <f t="shared" si="9"/>
        <v/>
      </c>
      <c r="AN12" s="372" t="s">
        <v>2541</v>
      </c>
      <c r="AO12" s="316" t="str">
        <f t="shared" si="23"/>
        <v xml:space="preserve">                                    </v>
      </c>
      <c r="AP12" s="316" t="str">
        <f t="shared" si="24"/>
        <v xml:space="preserve">04                                           
</v>
      </c>
    </row>
    <row r="13" spans="1:42" ht="14.45" x14ac:dyDescent="0.35">
      <c r="A13" s="2">
        <v>5</v>
      </c>
      <c r="B13" s="14" t="str">
        <f t="shared" si="0"/>
        <v/>
      </c>
      <c r="C13" s="3" t="str">
        <f t="shared" si="10"/>
        <v xml:space="preserve"> </v>
      </c>
      <c r="D13" s="3">
        <f t="shared" si="11"/>
        <v>999</v>
      </c>
      <c r="E13" s="3">
        <f t="shared" si="1"/>
        <v>999</v>
      </c>
      <c r="F13" s="19" t="str">
        <f t="shared" si="2"/>
        <v xml:space="preserve">                                    </v>
      </c>
      <c r="G13" s="20" t="str">
        <f t="shared" si="3"/>
        <v/>
      </c>
      <c r="H13" s="3">
        <f t="shared" si="4"/>
        <v>0</v>
      </c>
      <c r="I13" s="54" t="str">
        <f t="shared" si="5"/>
        <v/>
      </c>
      <c r="J13" s="3">
        <f t="shared" si="6"/>
        <v>36</v>
      </c>
      <c r="K13" s="3" t="str">
        <f t="shared" si="12"/>
        <v>0</v>
      </c>
      <c r="L13" s="2" t="str">
        <f t="shared" si="13"/>
        <v/>
      </c>
      <c r="M13" s="2" t="str">
        <f t="shared" si="13"/>
        <v/>
      </c>
      <c r="N13" s="2" t="str">
        <f t="shared" si="13"/>
        <v/>
      </c>
      <c r="O13" s="2" t="str">
        <f t="shared" si="13"/>
        <v/>
      </c>
      <c r="P13" s="2" t="str">
        <f t="shared" si="13"/>
        <v/>
      </c>
      <c r="Q13" s="2" t="str">
        <f t="shared" si="7"/>
        <v/>
      </c>
      <c r="R13" s="117" t="str">
        <f t="shared" si="14"/>
        <v/>
      </c>
      <c r="S13" s="117" t="str">
        <f>IF(LEFT($F13,1)="*",IF(VLOOKUP($H13,ELENCHI!$BK$27:$BS$126,5,FALSE)=LEN(R13),0,1),"")</f>
        <v/>
      </c>
      <c r="T13" s="117" t="str">
        <f>IF(S13=0,IFERROR(LEFT(R13,VLOOKUP($H13,ELENCHI!$BK$27:$CF$126,5,FALSE)-VLOOKUP($H13,ELENCHI!$BK$27:$CF$126,10,FALSE))&amp;IF(VLOOKUP($H13,ELENCHI!$BK$27:$CF$126,10,FALSE)=0,"",",")&amp;RIGHT(R13,VLOOKUP($H13,ELENCHI!$BK$27:$CF$126,10,FALSE)),""),"!!!")</f>
        <v>!!!</v>
      </c>
      <c r="U13" s="2" t="str">
        <f t="shared" si="15"/>
        <v/>
      </c>
      <c r="V13" s="2" t="str">
        <f>IF(LEFT($F13,1)="*",IF(VLOOKUP($H13,ELENCHI!$BK$27:$BS$126,6,FALSE)=LEN(U13),0,1),"")</f>
        <v/>
      </c>
      <c r="W13" s="2" t="str">
        <f>IF(V13=0,IFERROR(LEFT(U13,VLOOKUP($H13,ELENCHI!$BK$27:$CF$126,6,FALSE)-VLOOKUP($H13,ELENCHI!$BK$27:$CF$126,11,FALSE))&amp;IF(VLOOKUP($H13,ELENCHI!$BK$27:$CF$126,11,FALSE)=0,"",",")&amp;RIGHT(U13,VLOOKUP($H13,ELENCHI!$BK$27:$CF$126,11,FALSE)),""),"!!!")</f>
        <v>!!!</v>
      </c>
      <c r="X13" s="117" t="str">
        <f t="shared" si="16"/>
        <v/>
      </c>
      <c r="Y13" s="117" t="str">
        <f>IF(LEFT($F13,1)="*",IF(VLOOKUP($H13,ELENCHI!$BK$27:$BS$126,7,FALSE)=LEN(X13),0,1),"")</f>
        <v/>
      </c>
      <c r="Z13" s="117" t="str">
        <f>IF(Y13=0,IFERROR(LEFT(X13,VLOOKUP($H13,ELENCHI!$BK$27:$CF$126,7,FALSE)-VLOOKUP($H13,ELENCHI!$BK$27:$CF$126,12,FALSE))&amp;IF(VLOOKUP($H13,ELENCHI!$BK$27:$CF$126,12,FALSE)=0,"",",")&amp;RIGHT(X13,VLOOKUP($H13,ELENCHI!$BK$27:$CF$126,12,FALSE)),""),"!!!")</f>
        <v>!!!</v>
      </c>
      <c r="AA13" s="137" t="str">
        <f t="shared" si="17"/>
        <v/>
      </c>
      <c r="AB13" s="137" t="str">
        <f>IF(LEFT($F13,1)="*",IF(VLOOKUP($H13,ELENCHI!$BK$27:$BS$126,8,FALSE)=LEN(AA13),0,1),"")</f>
        <v/>
      </c>
      <c r="AC13" s="137" t="str">
        <f>IF(AB13=0,IFERROR(LEFT(AA13,VLOOKUP($H13,ELENCHI!$BK$27:$CF$126,8,FALSE)-VLOOKUP($H13,ELENCHI!$BK$27:$CF$126,13,FALSE))&amp;IF(VLOOKUP($H13,ELENCHI!$BK$27:$CF$126,13,FALSE)=0,"",",")&amp;RIGHT(AA13,VLOOKUP($H13,ELENCHI!$BK$27:$CF$126,13,FALSE)),""),"!!!")</f>
        <v>!!!</v>
      </c>
      <c r="AD13" s="117" t="str">
        <f t="shared" si="18"/>
        <v/>
      </c>
      <c r="AE13" s="117" t="str">
        <f>IF(LEFT($F13,1)="*",IF(VLOOKUP($H13,ELENCHI!$BK$27:$BS$126,9,FALSE)=LEN(AD13),0,1),"")</f>
        <v/>
      </c>
      <c r="AF13" s="117" t="str">
        <f>IF(AE13=0,IFERROR(LEFT(AD13,VLOOKUP($H13,ELENCHI!$BK$27:$CF$126,9,FALSE)-VLOOKUP($H13,ELENCHI!$BK$27:$CF$126,14,FALSE))&amp;IF(VLOOKUP($H13,ELENCHI!$BK$27:$CF$126,14,FALSE)=0,"",",")&amp;RIGHT(AD13,VLOOKUP($H13,ELENCHI!$BK$27:$CF$126,14,FALSE)),""),"!!!")</f>
        <v>!!!</v>
      </c>
      <c r="AG13" s="153">
        <f t="shared" si="19"/>
        <v>0</v>
      </c>
      <c r="AH13" s="2" t="str">
        <f>AM12&amp;IF(H13&lt;&gt;0,VLOOKUP($H13,ELENCHI!$BK$27:$CF$126,16,FALSE)&amp;T13&amp;VLOOKUP($H13,ELENCHI!$BK$27:$CF$126,17,FALSE)&amp;W13&amp;VLOOKUP($H13,ELENCHI!$BK$27:$CF$126,18,FALSE)&amp;Z13&amp;VLOOKUP($H13,ELENCHI!$BK$27:$CF$126,19,FALSE)&amp;AC13&amp;VLOOKUP($H13,ELENCHI!$BK$27:$CF$126,20,FALSE)&amp;AF13&amp;CHAR(10),I13&amp;IF(IFERROR(FIND(CHAR(10),LEFT(B13,LUNGH),1),0)&gt;0,CHAR(10),""))</f>
        <v/>
      </c>
      <c r="AI13" s="3" t="str">
        <f t="shared" si="20"/>
        <v xml:space="preserve"> </v>
      </c>
      <c r="AJ13" s="3">
        <f t="shared" si="21"/>
        <v>999</v>
      </c>
      <c r="AK13" s="3">
        <f t="shared" si="22"/>
        <v>999</v>
      </c>
      <c r="AL13" s="143" t="str">
        <f t="shared" si="8"/>
        <v xml:space="preserve">                                    </v>
      </c>
      <c r="AM13" s="20" t="str">
        <f t="shared" si="9"/>
        <v/>
      </c>
      <c r="AN13" s="372" t="s">
        <v>2542</v>
      </c>
      <c r="AO13" s="316" t="str">
        <f t="shared" si="23"/>
        <v xml:space="preserve">                                    </v>
      </c>
      <c r="AP13" s="316" t="str">
        <f t="shared" si="24"/>
        <v xml:space="preserve">05                                           
</v>
      </c>
    </row>
    <row r="14" spans="1:42" ht="14.45" x14ac:dyDescent="0.35">
      <c r="A14" s="2">
        <v>6</v>
      </c>
      <c r="B14" s="14" t="str">
        <f t="shared" si="0"/>
        <v/>
      </c>
      <c r="C14" s="3" t="str">
        <f t="shared" si="10"/>
        <v xml:space="preserve"> </v>
      </c>
      <c r="D14" s="3">
        <f t="shared" si="11"/>
        <v>999</v>
      </c>
      <c r="E14" s="3">
        <f>IFERROR(FIND(CHAR(10),B14,2)-1-IF(LEFT(B14,1)=CHAR(10),1,0),999)</f>
        <v>999</v>
      </c>
      <c r="F14" s="19" t="str">
        <f t="shared" si="2"/>
        <v xml:space="preserve">                                    </v>
      </c>
      <c r="G14" s="20" t="str">
        <f t="shared" si="3"/>
        <v/>
      </c>
      <c r="H14" s="3">
        <f t="shared" si="4"/>
        <v>0</v>
      </c>
      <c r="I14" s="54" t="str">
        <f t="shared" si="5"/>
        <v/>
      </c>
      <c r="J14" s="3">
        <f t="shared" si="6"/>
        <v>36</v>
      </c>
      <c r="K14" s="3" t="str">
        <f t="shared" si="12"/>
        <v>0</v>
      </c>
      <c r="L14" s="2" t="str">
        <f t="shared" si="13"/>
        <v/>
      </c>
      <c r="M14" s="2" t="str">
        <f t="shared" si="13"/>
        <v/>
      </c>
      <c r="N14" s="2" t="str">
        <f t="shared" si="13"/>
        <v/>
      </c>
      <c r="O14" s="2" t="str">
        <f t="shared" si="13"/>
        <v/>
      </c>
      <c r="P14" s="2" t="str">
        <f t="shared" si="13"/>
        <v/>
      </c>
      <c r="Q14" s="2" t="str">
        <f t="shared" si="7"/>
        <v/>
      </c>
      <c r="R14" s="117" t="str">
        <f t="shared" si="14"/>
        <v/>
      </c>
      <c r="S14" s="117" t="str">
        <f>IF(LEFT($F14,1)="*",IF(VLOOKUP($H14,ELENCHI!$BK$27:$BS$126,5,FALSE)=LEN(R14),0,1),"")</f>
        <v/>
      </c>
      <c r="T14" s="117" t="str">
        <f>IF(S14=0,IFERROR(LEFT(R14,VLOOKUP($H14,ELENCHI!$BK$27:$CF$126,5,FALSE)-VLOOKUP($H14,ELENCHI!$BK$27:$CF$126,10,FALSE))&amp;IF(VLOOKUP($H14,ELENCHI!$BK$27:$CF$126,10,FALSE)=0,"",",")&amp;RIGHT(R14,VLOOKUP($H14,ELENCHI!$BK$27:$CF$126,10,FALSE)),""),"!!!")</f>
        <v>!!!</v>
      </c>
      <c r="U14" s="2" t="str">
        <f t="shared" si="15"/>
        <v/>
      </c>
      <c r="V14" s="2" t="str">
        <f>IF(LEFT($F14,1)="*",IF(VLOOKUP($H14,ELENCHI!$BK$27:$BS$126,6,FALSE)=LEN(U14),0,1),"")</f>
        <v/>
      </c>
      <c r="W14" s="2" t="str">
        <f>IF(V14=0,IFERROR(LEFT(U14,VLOOKUP($H14,ELENCHI!$BK$27:$CF$126,6,FALSE)-VLOOKUP($H14,ELENCHI!$BK$27:$CF$126,11,FALSE))&amp;IF(VLOOKUP($H14,ELENCHI!$BK$27:$CF$126,11,FALSE)=0,"",",")&amp;RIGHT(U14,VLOOKUP($H14,ELENCHI!$BK$27:$CF$126,11,FALSE)),""),"!!!")</f>
        <v>!!!</v>
      </c>
      <c r="X14" s="117" t="str">
        <f t="shared" si="16"/>
        <v/>
      </c>
      <c r="Y14" s="117" t="str">
        <f>IF(LEFT($F14,1)="*",IF(VLOOKUP($H14,ELENCHI!$BK$27:$BS$126,7,FALSE)=LEN(X14),0,1),"")</f>
        <v/>
      </c>
      <c r="Z14" s="117" t="str">
        <f>IF(Y14=0,IFERROR(LEFT(X14,VLOOKUP($H14,ELENCHI!$BK$27:$CF$126,7,FALSE)-VLOOKUP($H14,ELENCHI!$BK$27:$CF$126,12,FALSE))&amp;IF(VLOOKUP($H14,ELENCHI!$BK$27:$CF$126,12,FALSE)=0,"",",")&amp;RIGHT(X14,VLOOKUP($H14,ELENCHI!$BK$27:$CF$126,12,FALSE)),""),"!!!")</f>
        <v>!!!</v>
      </c>
      <c r="AA14" s="137" t="str">
        <f t="shared" si="17"/>
        <v/>
      </c>
      <c r="AB14" s="137" t="str">
        <f>IF(LEFT($F14,1)="*",IF(VLOOKUP($H14,ELENCHI!$BK$27:$BS$126,8,FALSE)=LEN(AA14),0,1),"")</f>
        <v/>
      </c>
      <c r="AC14" s="137" t="str">
        <f>IF(AB14=0,IFERROR(LEFT(AA14,VLOOKUP($H14,ELENCHI!$BK$27:$CF$126,8,FALSE)-VLOOKUP($H14,ELENCHI!$BK$27:$CF$126,13,FALSE))&amp;IF(VLOOKUP($H14,ELENCHI!$BK$27:$CF$126,13,FALSE)=0,"",",")&amp;RIGHT(AA14,VLOOKUP($H14,ELENCHI!$BK$27:$CF$126,13,FALSE)),""),"!!!")</f>
        <v>!!!</v>
      </c>
      <c r="AD14" s="117" t="str">
        <f t="shared" si="18"/>
        <v/>
      </c>
      <c r="AE14" s="117" t="str">
        <f>IF(LEFT($F14,1)="*",IF(VLOOKUP($H14,ELENCHI!$BK$27:$BS$126,9,FALSE)=LEN(AD14),0,1),"")</f>
        <v/>
      </c>
      <c r="AF14" s="117" t="str">
        <f>IF(AE14=0,IFERROR(LEFT(AD14,VLOOKUP($H14,ELENCHI!$BK$27:$CF$126,9,FALSE)-VLOOKUP($H14,ELENCHI!$BK$27:$CF$126,14,FALSE))&amp;IF(VLOOKUP($H14,ELENCHI!$BK$27:$CF$126,14,FALSE)=0,"",",")&amp;RIGHT(AD14,VLOOKUP($H14,ELENCHI!$BK$27:$CF$126,14,FALSE)),""),"!!!")</f>
        <v>!!!</v>
      </c>
      <c r="AG14" s="153">
        <f t="shared" si="19"/>
        <v>0</v>
      </c>
      <c r="AH14" s="2" t="str">
        <f>AM13&amp;IF(H14&lt;&gt;0,VLOOKUP($H14,ELENCHI!$BK$27:$CF$126,16,FALSE)&amp;T14&amp;VLOOKUP($H14,ELENCHI!$BK$27:$CF$126,17,FALSE)&amp;W14&amp;VLOOKUP($H14,ELENCHI!$BK$27:$CF$126,18,FALSE)&amp;Z14&amp;VLOOKUP($H14,ELENCHI!$BK$27:$CF$126,19,FALSE)&amp;AC14&amp;VLOOKUP($H14,ELENCHI!$BK$27:$CF$126,20,FALSE)&amp;AF14&amp;CHAR(10),I14&amp;IF(IFERROR(FIND(CHAR(10),LEFT(B14,LUNGH),1),0)&gt;0,CHAR(10),""))</f>
        <v/>
      </c>
      <c r="AI14" s="3" t="str">
        <f t="shared" si="20"/>
        <v xml:space="preserve"> </v>
      </c>
      <c r="AJ14" s="3">
        <f t="shared" si="21"/>
        <v>999</v>
      </c>
      <c r="AK14" s="3">
        <f t="shared" si="22"/>
        <v>999</v>
      </c>
      <c r="AL14" s="143" t="str">
        <f t="shared" si="8"/>
        <v xml:space="preserve">                                    </v>
      </c>
      <c r="AM14" s="20" t="str">
        <f t="shared" si="9"/>
        <v/>
      </c>
      <c r="AN14" s="372" t="s">
        <v>2543</v>
      </c>
      <c r="AO14" s="316" t="str">
        <f t="shared" si="23"/>
        <v xml:space="preserve">                                    </v>
      </c>
      <c r="AP14" s="316" t="str">
        <f t="shared" si="24"/>
        <v xml:space="preserve">06                                           
</v>
      </c>
    </row>
    <row r="15" spans="1:42" ht="14.45" x14ac:dyDescent="0.35">
      <c r="A15" s="2">
        <v>7</v>
      </c>
      <c r="B15" s="14" t="str">
        <f t="shared" si="0"/>
        <v/>
      </c>
      <c r="C15" s="3" t="str">
        <f t="shared" si="10"/>
        <v xml:space="preserve"> </v>
      </c>
      <c r="D15" s="3">
        <f t="shared" si="11"/>
        <v>999</v>
      </c>
      <c r="E15" s="3">
        <f t="shared" ref="E15:E21" si="25">IFERROR(FIND(CHAR(10),B15,2)-1-IF(LEFT(B15,1)=CHAR(10),1,0),999)</f>
        <v>999</v>
      </c>
      <c r="F15" s="19" t="str">
        <f t="shared" si="2"/>
        <v xml:space="preserve">                                    </v>
      </c>
      <c r="G15" s="20" t="str">
        <f t="shared" si="3"/>
        <v/>
      </c>
      <c r="H15" s="3">
        <f t="shared" si="4"/>
        <v>0</v>
      </c>
      <c r="I15" s="54" t="str">
        <f t="shared" si="5"/>
        <v/>
      </c>
      <c r="J15" s="3">
        <f t="shared" si="6"/>
        <v>36</v>
      </c>
      <c r="K15" s="3" t="str">
        <f t="shared" si="12"/>
        <v>0</v>
      </c>
      <c r="L15" s="2" t="str">
        <f t="shared" si="13"/>
        <v/>
      </c>
      <c r="M15" s="2" t="str">
        <f t="shared" si="13"/>
        <v/>
      </c>
      <c r="N15" s="2" t="str">
        <f t="shared" si="13"/>
        <v/>
      </c>
      <c r="O15" s="2" t="str">
        <f t="shared" si="13"/>
        <v/>
      </c>
      <c r="P15" s="2" t="str">
        <f t="shared" si="13"/>
        <v/>
      </c>
      <c r="Q15" s="2" t="str">
        <f t="shared" si="7"/>
        <v/>
      </c>
      <c r="R15" s="117" t="str">
        <f t="shared" si="14"/>
        <v/>
      </c>
      <c r="S15" s="117" t="str">
        <f>IF(LEFT($F15,1)="*",IF(VLOOKUP($H15,ELENCHI!$BK$27:$BS$126,5,FALSE)=LEN(R15),0,1),"")</f>
        <v/>
      </c>
      <c r="T15" s="117" t="str">
        <f>IF(S15=0,IFERROR(LEFT(R15,VLOOKUP($H15,ELENCHI!$BK$27:$CF$126,5,FALSE)-VLOOKUP($H15,ELENCHI!$BK$27:$CF$126,10,FALSE))&amp;IF(VLOOKUP($H15,ELENCHI!$BK$27:$CF$126,10,FALSE)=0,"",",")&amp;RIGHT(R15,VLOOKUP($H15,ELENCHI!$BK$27:$CF$126,10,FALSE)),""),"!!!")</f>
        <v>!!!</v>
      </c>
      <c r="U15" s="2" t="str">
        <f t="shared" si="15"/>
        <v/>
      </c>
      <c r="V15" s="2" t="str">
        <f>IF(LEFT($F15,1)="*",IF(VLOOKUP($H15,ELENCHI!$BK$27:$BS$126,6,FALSE)=LEN(U15),0,1),"")</f>
        <v/>
      </c>
      <c r="W15" s="2" t="str">
        <f>IF(V15=0,IFERROR(LEFT(U15,VLOOKUP($H15,ELENCHI!$BK$27:$CF$126,6,FALSE)-VLOOKUP($H15,ELENCHI!$BK$27:$CF$126,11,FALSE))&amp;IF(VLOOKUP($H15,ELENCHI!$BK$27:$CF$126,11,FALSE)=0,"",",")&amp;RIGHT(U15,VLOOKUP($H15,ELENCHI!$BK$27:$CF$126,11,FALSE)),""),"!!!")</f>
        <v>!!!</v>
      </c>
      <c r="X15" s="117" t="str">
        <f t="shared" si="16"/>
        <v/>
      </c>
      <c r="Y15" s="117" t="str">
        <f>IF(LEFT($F15,1)="*",IF(VLOOKUP($H15,ELENCHI!$BK$27:$BS$126,7,FALSE)=LEN(X15),0,1),"")</f>
        <v/>
      </c>
      <c r="Z15" s="117" t="str">
        <f>IF(Y15=0,IFERROR(LEFT(X15,VLOOKUP($H15,ELENCHI!$BK$27:$CF$126,7,FALSE)-VLOOKUP($H15,ELENCHI!$BK$27:$CF$126,12,FALSE))&amp;IF(VLOOKUP($H15,ELENCHI!$BK$27:$CF$126,12,FALSE)=0,"",",")&amp;RIGHT(X15,VLOOKUP($H15,ELENCHI!$BK$27:$CF$126,12,FALSE)),""),"!!!")</f>
        <v>!!!</v>
      </c>
      <c r="AA15" s="137" t="str">
        <f t="shared" si="17"/>
        <v/>
      </c>
      <c r="AB15" s="137" t="str">
        <f>IF(LEFT($F15,1)="*",IF(VLOOKUP($H15,ELENCHI!$BK$27:$BS$126,8,FALSE)=LEN(AA15),0,1),"")</f>
        <v/>
      </c>
      <c r="AC15" s="137" t="str">
        <f>IF(AB15=0,IFERROR(LEFT(AA15,VLOOKUP($H15,ELENCHI!$BK$27:$CF$126,8,FALSE)-VLOOKUP($H15,ELENCHI!$BK$27:$CF$126,13,FALSE))&amp;IF(VLOOKUP($H15,ELENCHI!$BK$27:$CF$126,13,FALSE)=0,"",",")&amp;RIGHT(AA15,VLOOKUP($H15,ELENCHI!$BK$27:$CF$126,13,FALSE)),""),"!!!")</f>
        <v>!!!</v>
      </c>
      <c r="AD15" s="117" t="str">
        <f t="shared" si="18"/>
        <v/>
      </c>
      <c r="AE15" s="117" t="str">
        <f>IF(LEFT($F15,1)="*",IF(VLOOKUP($H15,ELENCHI!$BK$27:$BS$126,9,FALSE)=LEN(AD15),0,1),"")</f>
        <v/>
      </c>
      <c r="AF15" s="117" t="str">
        <f>IF(AE15=0,IFERROR(LEFT(AD15,VLOOKUP($H15,ELENCHI!$BK$27:$CF$126,9,FALSE)-VLOOKUP($H15,ELENCHI!$BK$27:$CF$126,14,FALSE))&amp;IF(VLOOKUP($H15,ELENCHI!$BK$27:$CF$126,14,FALSE)=0,"",",")&amp;RIGHT(AD15,VLOOKUP($H15,ELENCHI!$BK$27:$CF$126,14,FALSE)),""),"!!!")</f>
        <v>!!!</v>
      </c>
      <c r="AG15" s="153">
        <f t="shared" si="19"/>
        <v>0</v>
      </c>
      <c r="AH15" s="2" t="str">
        <f>AM14&amp;IF(H15&lt;&gt;0,VLOOKUP($H15,ELENCHI!$BK$27:$CF$126,16,FALSE)&amp;T15&amp;VLOOKUP($H15,ELENCHI!$BK$27:$CF$126,17,FALSE)&amp;W15&amp;VLOOKUP($H15,ELENCHI!$BK$27:$CF$126,18,FALSE)&amp;Z15&amp;VLOOKUP($H15,ELENCHI!$BK$27:$CF$126,19,FALSE)&amp;AC15&amp;VLOOKUP($H15,ELENCHI!$BK$27:$CF$126,20,FALSE)&amp;AF15&amp;CHAR(10),I15&amp;IF(IFERROR(FIND(CHAR(10),LEFT(B15,LUNGH),1),0)&gt;0,CHAR(10),""))</f>
        <v/>
      </c>
      <c r="AI15" s="3" t="str">
        <f t="shared" si="20"/>
        <v xml:space="preserve"> </v>
      </c>
      <c r="AJ15" s="3">
        <f t="shared" si="21"/>
        <v>999</v>
      </c>
      <c r="AK15" s="3">
        <f t="shared" si="22"/>
        <v>999</v>
      </c>
      <c r="AL15" s="143" t="str">
        <f t="shared" si="8"/>
        <v xml:space="preserve">                                    </v>
      </c>
      <c r="AM15" s="20" t="str">
        <f t="shared" si="9"/>
        <v/>
      </c>
      <c r="AN15" s="372" t="s">
        <v>2544</v>
      </c>
      <c r="AO15" s="316" t="str">
        <f t="shared" si="23"/>
        <v xml:space="preserve">                                    </v>
      </c>
      <c r="AP15" s="316" t="str">
        <f t="shared" si="24"/>
        <v xml:space="preserve">07                                           
</v>
      </c>
    </row>
    <row r="16" spans="1:42" ht="14.45" x14ac:dyDescent="0.35">
      <c r="A16" s="2">
        <v>8</v>
      </c>
      <c r="B16" s="14" t="str">
        <f t="shared" si="0"/>
        <v/>
      </c>
      <c r="C16" s="3" t="str">
        <f t="shared" si="10"/>
        <v xml:space="preserve"> </v>
      </c>
      <c r="D16" s="3">
        <f t="shared" si="11"/>
        <v>999</v>
      </c>
      <c r="E16" s="3">
        <f t="shared" si="25"/>
        <v>999</v>
      </c>
      <c r="F16" s="19" t="str">
        <f t="shared" si="2"/>
        <v xml:space="preserve">                                    </v>
      </c>
      <c r="G16" s="20" t="str">
        <f t="shared" si="3"/>
        <v/>
      </c>
      <c r="H16" s="3">
        <f t="shared" si="4"/>
        <v>0</v>
      </c>
      <c r="I16" s="54" t="str">
        <f t="shared" si="5"/>
        <v/>
      </c>
      <c r="J16" s="3">
        <f t="shared" si="6"/>
        <v>36</v>
      </c>
      <c r="K16" s="3" t="str">
        <f t="shared" si="12"/>
        <v>0</v>
      </c>
      <c r="L16" s="2" t="str">
        <f t="shared" si="13"/>
        <v/>
      </c>
      <c r="M16" s="2" t="str">
        <f t="shared" si="13"/>
        <v/>
      </c>
      <c r="N16" s="2" t="str">
        <f t="shared" si="13"/>
        <v/>
      </c>
      <c r="O16" s="2" t="str">
        <f t="shared" si="13"/>
        <v/>
      </c>
      <c r="P16" s="2" t="str">
        <f t="shared" si="13"/>
        <v/>
      </c>
      <c r="Q16" s="2" t="str">
        <f t="shared" si="7"/>
        <v/>
      </c>
      <c r="R16" s="117" t="str">
        <f t="shared" si="14"/>
        <v/>
      </c>
      <c r="S16" s="117" t="str">
        <f>IF(LEFT($F16,1)="*",IF(VLOOKUP($H16,ELENCHI!$BK$27:$BS$126,5,FALSE)=LEN(R16),0,1),"")</f>
        <v/>
      </c>
      <c r="T16" s="117" t="str">
        <f>IF(S16=0,IFERROR(LEFT(R16,VLOOKUP($H16,ELENCHI!$BK$27:$CF$126,5,FALSE)-VLOOKUP($H16,ELENCHI!$BK$27:$CF$126,10,FALSE))&amp;IF(VLOOKUP($H16,ELENCHI!$BK$27:$CF$126,10,FALSE)=0,"",",")&amp;RIGHT(R16,VLOOKUP($H16,ELENCHI!$BK$27:$CF$126,10,FALSE)),""),"!!!")</f>
        <v>!!!</v>
      </c>
      <c r="U16" s="2" t="str">
        <f t="shared" si="15"/>
        <v/>
      </c>
      <c r="V16" s="2" t="str">
        <f>IF(LEFT($F16,1)="*",IF(VLOOKUP($H16,ELENCHI!$BK$27:$BS$126,6,FALSE)=LEN(U16),0,1),"")</f>
        <v/>
      </c>
      <c r="W16" s="2" t="str">
        <f>IF(V16=0,IFERROR(LEFT(U16,VLOOKUP($H16,ELENCHI!$BK$27:$CF$126,6,FALSE)-VLOOKUP($H16,ELENCHI!$BK$27:$CF$126,11,FALSE))&amp;IF(VLOOKUP($H16,ELENCHI!$BK$27:$CF$126,11,FALSE)=0,"",",")&amp;RIGHT(U16,VLOOKUP($H16,ELENCHI!$BK$27:$CF$126,11,FALSE)),""),"!!!")</f>
        <v>!!!</v>
      </c>
      <c r="X16" s="117" t="str">
        <f t="shared" si="16"/>
        <v/>
      </c>
      <c r="Y16" s="117" t="str">
        <f>IF(LEFT($F16,1)="*",IF(VLOOKUP($H16,ELENCHI!$BK$27:$BS$126,7,FALSE)=LEN(X16),0,1),"")</f>
        <v/>
      </c>
      <c r="Z16" s="117" t="str">
        <f>IF(Y16=0,IFERROR(LEFT(X16,VLOOKUP($H16,ELENCHI!$BK$27:$CF$126,7,FALSE)-VLOOKUP($H16,ELENCHI!$BK$27:$CF$126,12,FALSE))&amp;IF(VLOOKUP($H16,ELENCHI!$BK$27:$CF$126,12,FALSE)=0,"",",")&amp;RIGHT(X16,VLOOKUP($H16,ELENCHI!$BK$27:$CF$126,12,FALSE)),""),"!!!")</f>
        <v>!!!</v>
      </c>
      <c r="AA16" s="137" t="str">
        <f t="shared" si="17"/>
        <v/>
      </c>
      <c r="AB16" s="137" t="str">
        <f>IF(LEFT($F16,1)="*",IF(VLOOKUP($H16,ELENCHI!$BK$27:$BS$126,8,FALSE)=LEN(AA16),0,1),"")</f>
        <v/>
      </c>
      <c r="AC16" s="137" t="str">
        <f>IF(AB16=0,IFERROR(LEFT(AA16,VLOOKUP($H16,ELENCHI!$BK$27:$CF$126,8,FALSE)-VLOOKUP($H16,ELENCHI!$BK$27:$CF$126,13,FALSE))&amp;IF(VLOOKUP($H16,ELENCHI!$BK$27:$CF$126,13,FALSE)=0,"",",")&amp;RIGHT(AA16,VLOOKUP($H16,ELENCHI!$BK$27:$CF$126,13,FALSE)),""),"!!!")</f>
        <v>!!!</v>
      </c>
      <c r="AD16" s="117" t="str">
        <f t="shared" si="18"/>
        <v/>
      </c>
      <c r="AE16" s="117" t="str">
        <f>IF(LEFT($F16,1)="*",IF(VLOOKUP($H16,ELENCHI!$BK$27:$BS$126,9,FALSE)=LEN(AD16),0,1),"")</f>
        <v/>
      </c>
      <c r="AF16" s="117" t="str">
        <f>IF(AE16=0,IFERROR(LEFT(AD16,VLOOKUP($H16,ELENCHI!$BK$27:$CF$126,9,FALSE)-VLOOKUP($H16,ELENCHI!$BK$27:$CF$126,14,FALSE))&amp;IF(VLOOKUP($H16,ELENCHI!$BK$27:$CF$126,14,FALSE)=0,"",",")&amp;RIGHT(AD16,VLOOKUP($H16,ELENCHI!$BK$27:$CF$126,14,FALSE)),""),"!!!")</f>
        <v>!!!</v>
      </c>
      <c r="AG16" s="153">
        <f t="shared" si="19"/>
        <v>0</v>
      </c>
      <c r="AH16" s="2" t="str">
        <f>AM15&amp;IF(H16&lt;&gt;0,VLOOKUP($H16,ELENCHI!$BK$27:$CF$126,16,FALSE)&amp;T16&amp;VLOOKUP($H16,ELENCHI!$BK$27:$CF$126,17,FALSE)&amp;W16&amp;VLOOKUP($H16,ELENCHI!$BK$27:$CF$126,18,FALSE)&amp;Z16&amp;VLOOKUP($H16,ELENCHI!$BK$27:$CF$126,19,FALSE)&amp;AC16&amp;VLOOKUP($H16,ELENCHI!$BK$27:$CF$126,20,FALSE)&amp;AF16&amp;CHAR(10),I16&amp;IF(IFERROR(FIND(CHAR(10),LEFT(B16,LUNGH),1),0)&gt;0,CHAR(10),""))</f>
        <v/>
      </c>
      <c r="AI16" s="3" t="str">
        <f t="shared" si="20"/>
        <v xml:space="preserve"> </v>
      </c>
      <c r="AJ16" s="3">
        <f t="shared" si="21"/>
        <v>999</v>
      </c>
      <c r="AK16" s="3">
        <f t="shared" si="22"/>
        <v>999</v>
      </c>
      <c r="AL16" s="143" t="str">
        <f t="shared" si="8"/>
        <v xml:space="preserve">                                    </v>
      </c>
      <c r="AM16" s="20" t="str">
        <f t="shared" si="9"/>
        <v/>
      </c>
      <c r="AN16" s="372" t="s">
        <v>2545</v>
      </c>
      <c r="AO16" s="316" t="str">
        <f t="shared" si="23"/>
        <v xml:space="preserve">                                    </v>
      </c>
      <c r="AP16" s="316" t="str">
        <f t="shared" si="24"/>
        <v xml:space="preserve">08                                           
</v>
      </c>
    </row>
    <row r="17" spans="1:42" ht="14.45" x14ac:dyDescent="0.35">
      <c r="A17" s="2">
        <v>9</v>
      </c>
      <c r="B17" s="14" t="str">
        <f t="shared" si="0"/>
        <v/>
      </c>
      <c r="C17" s="3" t="str">
        <f t="shared" si="10"/>
        <v xml:space="preserve"> </v>
      </c>
      <c r="D17" s="3">
        <f t="shared" si="11"/>
        <v>999</v>
      </c>
      <c r="E17" s="3">
        <f t="shared" si="25"/>
        <v>999</v>
      </c>
      <c r="F17" s="19" t="str">
        <f t="shared" si="2"/>
        <v xml:space="preserve">                                    </v>
      </c>
      <c r="G17" s="20" t="str">
        <f t="shared" si="3"/>
        <v/>
      </c>
      <c r="H17" s="3">
        <f t="shared" si="4"/>
        <v>0</v>
      </c>
      <c r="I17" s="54" t="str">
        <f t="shared" si="5"/>
        <v/>
      </c>
      <c r="J17" s="3">
        <f t="shared" si="6"/>
        <v>36</v>
      </c>
      <c r="K17" s="3" t="str">
        <f t="shared" si="12"/>
        <v>0</v>
      </c>
      <c r="L17" s="2" t="str">
        <f t="shared" si="13"/>
        <v/>
      </c>
      <c r="M17" s="2" t="str">
        <f t="shared" si="13"/>
        <v/>
      </c>
      <c r="N17" s="2" t="str">
        <f t="shared" si="13"/>
        <v/>
      </c>
      <c r="O17" s="2" t="str">
        <f t="shared" si="13"/>
        <v/>
      </c>
      <c r="P17" s="2" t="str">
        <f t="shared" si="13"/>
        <v/>
      </c>
      <c r="Q17" s="2" t="str">
        <f t="shared" si="7"/>
        <v/>
      </c>
      <c r="R17" s="117" t="str">
        <f t="shared" si="14"/>
        <v/>
      </c>
      <c r="S17" s="117" t="str">
        <f>IF(LEFT($F17,1)="*",IF(VLOOKUP($H17,ELENCHI!$BK$27:$BS$126,5,FALSE)=LEN(R17),0,1),"")</f>
        <v/>
      </c>
      <c r="T17" s="117" t="str">
        <f>IF(S17=0,IFERROR(LEFT(R17,VLOOKUP($H17,ELENCHI!$BK$27:$CF$126,5,FALSE)-VLOOKUP($H17,ELENCHI!$BK$27:$CF$126,10,FALSE))&amp;IF(VLOOKUP($H17,ELENCHI!$BK$27:$CF$126,10,FALSE)=0,"",",")&amp;RIGHT(R17,VLOOKUP($H17,ELENCHI!$BK$27:$CF$126,10,FALSE)),""),"!!!")</f>
        <v>!!!</v>
      </c>
      <c r="U17" s="2" t="str">
        <f t="shared" si="15"/>
        <v/>
      </c>
      <c r="V17" s="2" t="str">
        <f>IF(LEFT($F17,1)="*",IF(VLOOKUP($H17,ELENCHI!$BK$27:$BS$126,6,FALSE)=LEN(U17),0,1),"")</f>
        <v/>
      </c>
      <c r="W17" s="2" t="str">
        <f>IF(V17=0,IFERROR(LEFT(U17,VLOOKUP($H17,ELENCHI!$BK$27:$CF$126,6,FALSE)-VLOOKUP($H17,ELENCHI!$BK$27:$CF$126,11,FALSE))&amp;IF(VLOOKUP($H17,ELENCHI!$BK$27:$CF$126,11,FALSE)=0,"",",")&amp;RIGHT(U17,VLOOKUP($H17,ELENCHI!$BK$27:$CF$126,11,FALSE)),""),"!!!")</f>
        <v>!!!</v>
      </c>
      <c r="X17" s="117" t="str">
        <f t="shared" si="16"/>
        <v/>
      </c>
      <c r="Y17" s="117" t="str">
        <f>IF(LEFT($F17,1)="*",IF(VLOOKUP($H17,ELENCHI!$BK$27:$BS$126,7,FALSE)=LEN(X17),0,1),"")</f>
        <v/>
      </c>
      <c r="Z17" s="117" t="str">
        <f>IF(Y17=0,IFERROR(LEFT(X17,VLOOKUP($H17,ELENCHI!$BK$27:$CF$126,7,FALSE)-VLOOKUP($H17,ELENCHI!$BK$27:$CF$126,12,FALSE))&amp;IF(VLOOKUP($H17,ELENCHI!$BK$27:$CF$126,12,FALSE)=0,"",",")&amp;RIGHT(X17,VLOOKUP($H17,ELENCHI!$BK$27:$CF$126,12,FALSE)),""),"!!!")</f>
        <v>!!!</v>
      </c>
      <c r="AA17" s="137" t="str">
        <f t="shared" si="17"/>
        <v/>
      </c>
      <c r="AB17" s="137" t="str">
        <f>IF(LEFT($F17,1)="*",IF(VLOOKUP($H17,ELENCHI!$BK$27:$BS$126,8,FALSE)=LEN(AA17),0,1),"")</f>
        <v/>
      </c>
      <c r="AC17" s="137" t="str">
        <f>IF(AB17=0,IFERROR(LEFT(AA17,VLOOKUP($H17,ELENCHI!$BK$27:$CF$126,8,FALSE)-VLOOKUP($H17,ELENCHI!$BK$27:$CF$126,13,FALSE))&amp;IF(VLOOKUP($H17,ELENCHI!$BK$27:$CF$126,13,FALSE)=0,"",",")&amp;RIGHT(AA17,VLOOKUP($H17,ELENCHI!$BK$27:$CF$126,13,FALSE)),""),"!!!")</f>
        <v>!!!</v>
      </c>
      <c r="AD17" s="117" t="str">
        <f t="shared" si="18"/>
        <v/>
      </c>
      <c r="AE17" s="117" t="str">
        <f>IF(LEFT($F17,1)="*",IF(VLOOKUP($H17,ELENCHI!$BK$27:$BS$126,9,FALSE)=LEN(AD17),0,1),"")</f>
        <v/>
      </c>
      <c r="AF17" s="117" t="str">
        <f>IF(AE17=0,IFERROR(LEFT(AD17,VLOOKUP($H17,ELENCHI!$BK$27:$CF$126,9,FALSE)-VLOOKUP($H17,ELENCHI!$BK$27:$CF$126,14,FALSE))&amp;IF(VLOOKUP($H17,ELENCHI!$BK$27:$CF$126,14,FALSE)=0,"",",")&amp;RIGHT(AD17,VLOOKUP($H17,ELENCHI!$BK$27:$CF$126,14,FALSE)),""),"!!!")</f>
        <v>!!!</v>
      </c>
      <c r="AG17" s="153">
        <f t="shared" si="19"/>
        <v>0</v>
      </c>
      <c r="AH17" s="2" t="str">
        <f>AM16&amp;IF(H17&lt;&gt;0,VLOOKUP($H17,ELENCHI!$BK$27:$CF$126,16,FALSE)&amp;T17&amp;VLOOKUP($H17,ELENCHI!$BK$27:$CF$126,17,FALSE)&amp;W17&amp;VLOOKUP($H17,ELENCHI!$BK$27:$CF$126,18,FALSE)&amp;Z17&amp;VLOOKUP($H17,ELENCHI!$BK$27:$CF$126,19,FALSE)&amp;AC17&amp;VLOOKUP($H17,ELENCHI!$BK$27:$CF$126,20,FALSE)&amp;AF17&amp;CHAR(10),I17&amp;IF(IFERROR(FIND(CHAR(10),LEFT(B17,LUNGH),1),0)&gt;0,CHAR(10),""))</f>
        <v/>
      </c>
      <c r="AI17" s="3" t="str">
        <f t="shared" si="20"/>
        <v xml:space="preserve"> </v>
      </c>
      <c r="AJ17" s="3">
        <f t="shared" si="21"/>
        <v>999</v>
      </c>
      <c r="AK17" s="3">
        <f t="shared" si="22"/>
        <v>999</v>
      </c>
      <c r="AL17" s="143" t="str">
        <f t="shared" si="8"/>
        <v xml:space="preserve">                                    </v>
      </c>
      <c r="AM17" s="20" t="str">
        <f t="shared" si="9"/>
        <v/>
      </c>
      <c r="AN17" s="372" t="s">
        <v>2546</v>
      </c>
      <c r="AO17" s="316" t="str">
        <f t="shared" si="23"/>
        <v xml:space="preserve">                                    </v>
      </c>
      <c r="AP17" s="316" t="str">
        <f t="shared" si="24"/>
        <v xml:space="preserve">09                                           
</v>
      </c>
    </row>
    <row r="18" spans="1:42" ht="14.45" x14ac:dyDescent="0.35">
      <c r="A18" s="2">
        <v>10</v>
      </c>
      <c r="B18" s="14" t="str">
        <f t="shared" si="0"/>
        <v/>
      </c>
      <c r="C18" s="3" t="str">
        <f t="shared" si="10"/>
        <v xml:space="preserve"> </v>
      </c>
      <c r="D18" s="3">
        <f t="shared" si="11"/>
        <v>999</v>
      </c>
      <c r="E18" s="3">
        <f t="shared" si="25"/>
        <v>999</v>
      </c>
      <c r="F18" s="19" t="str">
        <f t="shared" si="2"/>
        <v xml:space="preserve">                                    </v>
      </c>
      <c r="G18" s="20" t="str">
        <f t="shared" si="3"/>
        <v/>
      </c>
      <c r="H18" s="3">
        <f t="shared" si="4"/>
        <v>0</v>
      </c>
      <c r="I18" s="54" t="str">
        <f t="shared" si="5"/>
        <v/>
      </c>
      <c r="J18" s="3">
        <f t="shared" si="6"/>
        <v>36</v>
      </c>
      <c r="K18" s="3" t="str">
        <f t="shared" si="12"/>
        <v>0</v>
      </c>
      <c r="L18" s="2" t="str">
        <f t="shared" si="13"/>
        <v/>
      </c>
      <c r="M18" s="2" t="str">
        <f t="shared" si="13"/>
        <v/>
      </c>
      <c r="N18" s="2" t="str">
        <f t="shared" si="13"/>
        <v/>
      </c>
      <c r="O18" s="2" t="str">
        <f t="shared" si="13"/>
        <v/>
      </c>
      <c r="P18" s="2" t="str">
        <f t="shared" si="13"/>
        <v/>
      </c>
      <c r="Q18" s="2" t="str">
        <f t="shared" si="7"/>
        <v/>
      </c>
      <c r="R18" s="117" t="str">
        <f t="shared" si="14"/>
        <v/>
      </c>
      <c r="S18" s="117" t="str">
        <f>IF(LEFT($F18,1)="*",IF(VLOOKUP($H18,ELENCHI!$BK$27:$BS$126,5,FALSE)=LEN(R18),0,1),"")</f>
        <v/>
      </c>
      <c r="T18" s="117" t="str">
        <f>IF(S18=0,IFERROR(LEFT(R18,VLOOKUP($H18,ELENCHI!$BK$27:$CF$126,5,FALSE)-VLOOKUP($H18,ELENCHI!$BK$27:$CF$126,10,FALSE))&amp;IF(VLOOKUP($H18,ELENCHI!$BK$27:$CF$126,10,FALSE)=0,"",",")&amp;RIGHT(R18,VLOOKUP($H18,ELENCHI!$BK$27:$CF$126,10,FALSE)),""),"!!!")</f>
        <v>!!!</v>
      </c>
      <c r="U18" s="2" t="str">
        <f t="shared" si="15"/>
        <v/>
      </c>
      <c r="V18" s="2" t="str">
        <f>IF(LEFT($F18,1)="*",IF(VLOOKUP($H18,ELENCHI!$BK$27:$BS$126,6,FALSE)=LEN(U18),0,1),"")</f>
        <v/>
      </c>
      <c r="W18" s="2" t="str">
        <f>IF(V18=0,IFERROR(LEFT(U18,VLOOKUP($H18,ELENCHI!$BK$27:$CF$126,6,FALSE)-VLOOKUP($H18,ELENCHI!$BK$27:$CF$126,11,FALSE))&amp;IF(VLOOKUP($H18,ELENCHI!$BK$27:$CF$126,11,FALSE)=0,"",",")&amp;RIGHT(U18,VLOOKUP($H18,ELENCHI!$BK$27:$CF$126,11,FALSE)),""),"!!!")</f>
        <v>!!!</v>
      </c>
      <c r="X18" s="117" t="str">
        <f t="shared" si="16"/>
        <v/>
      </c>
      <c r="Y18" s="117" t="str">
        <f>IF(LEFT($F18,1)="*",IF(VLOOKUP($H18,ELENCHI!$BK$27:$BS$126,7,FALSE)=LEN(X18),0,1),"")</f>
        <v/>
      </c>
      <c r="Z18" s="117" t="str">
        <f>IF(Y18=0,IFERROR(LEFT(X18,VLOOKUP($H18,ELENCHI!$BK$27:$CF$126,7,FALSE)-VLOOKUP($H18,ELENCHI!$BK$27:$CF$126,12,FALSE))&amp;IF(VLOOKUP($H18,ELENCHI!$BK$27:$CF$126,12,FALSE)=0,"",",")&amp;RIGHT(X18,VLOOKUP($H18,ELENCHI!$BK$27:$CF$126,12,FALSE)),""),"!!!")</f>
        <v>!!!</v>
      </c>
      <c r="AA18" s="137" t="str">
        <f t="shared" si="17"/>
        <v/>
      </c>
      <c r="AB18" s="137" t="str">
        <f>IF(LEFT($F18,1)="*",IF(VLOOKUP($H18,ELENCHI!$BK$27:$BS$126,8,FALSE)=LEN(AA18),0,1),"")</f>
        <v/>
      </c>
      <c r="AC18" s="137" t="str">
        <f>IF(AB18=0,IFERROR(LEFT(AA18,VLOOKUP($H18,ELENCHI!$BK$27:$CF$126,8,FALSE)-VLOOKUP($H18,ELENCHI!$BK$27:$CF$126,13,FALSE))&amp;IF(VLOOKUP($H18,ELENCHI!$BK$27:$CF$126,13,FALSE)=0,"",",")&amp;RIGHT(AA18,VLOOKUP($H18,ELENCHI!$BK$27:$CF$126,13,FALSE)),""),"!!!")</f>
        <v>!!!</v>
      </c>
      <c r="AD18" s="117" t="str">
        <f t="shared" si="18"/>
        <v/>
      </c>
      <c r="AE18" s="117" t="str">
        <f>IF(LEFT($F18,1)="*",IF(VLOOKUP($H18,ELENCHI!$BK$27:$BS$126,9,FALSE)=LEN(AD18),0,1),"")</f>
        <v/>
      </c>
      <c r="AF18" s="117" t="str">
        <f>IF(AE18=0,IFERROR(LEFT(AD18,VLOOKUP($H18,ELENCHI!$BK$27:$CF$126,9,FALSE)-VLOOKUP($H18,ELENCHI!$BK$27:$CF$126,14,FALSE))&amp;IF(VLOOKUP($H18,ELENCHI!$BK$27:$CF$126,14,FALSE)=0,"",",")&amp;RIGHT(AD18,VLOOKUP($H18,ELENCHI!$BK$27:$CF$126,14,FALSE)),""),"!!!")</f>
        <v>!!!</v>
      </c>
      <c r="AG18" s="153">
        <f t="shared" si="19"/>
        <v>0</v>
      </c>
      <c r="AH18" s="2" t="str">
        <f>AM17&amp;IF(H18&lt;&gt;0,VLOOKUP($H18,ELENCHI!$BK$27:$CF$126,16,FALSE)&amp;T18&amp;VLOOKUP($H18,ELENCHI!$BK$27:$CF$126,17,FALSE)&amp;W18&amp;VLOOKUP($H18,ELENCHI!$BK$27:$CF$126,18,FALSE)&amp;Z18&amp;VLOOKUP($H18,ELENCHI!$BK$27:$CF$126,19,FALSE)&amp;AC18&amp;VLOOKUP($H18,ELENCHI!$BK$27:$CF$126,20,FALSE)&amp;AF18&amp;CHAR(10),I18&amp;IF(IFERROR(FIND(CHAR(10),LEFT(B18,LUNGH),1),0)&gt;0,CHAR(10),""))</f>
        <v/>
      </c>
      <c r="AI18" s="3" t="str">
        <f t="shared" si="20"/>
        <v xml:space="preserve"> </v>
      </c>
      <c r="AJ18" s="3">
        <f t="shared" si="21"/>
        <v>999</v>
      </c>
      <c r="AK18" s="3">
        <f t="shared" si="22"/>
        <v>999</v>
      </c>
      <c r="AL18" s="143" t="str">
        <f t="shared" si="8"/>
        <v xml:space="preserve">                                    </v>
      </c>
      <c r="AM18" s="20" t="str">
        <f t="shared" si="9"/>
        <v/>
      </c>
      <c r="AN18" s="372" t="s">
        <v>2547</v>
      </c>
      <c r="AO18" s="316" t="str">
        <f t="shared" si="23"/>
        <v xml:space="preserve">                                    </v>
      </c>
      <c r="AP18" s="316" t="str">
        <f t="shared" si="24"/>
        <v xml:space="preserve">10                                           
</v>
      </c>
    </row>
    <row r="19" spans="1:42" ht="14.45" x14ac:dyDescent="0.35">
      <c r="A19" s="2">
        <v>11</v>
      </c>
      <c r="B19" s="14" t="str">
        <f t="shared" si="0"/>
        <v/>
      </c>
      <c r="C19" s="3" t="str">
        <f t="shared" si="10"/>
        <v xml:space="preserve"> </v>
      </c>
      <c r="D19" s="3">
        <f t="shared" si="11"/>
        <v>999</v>
      </c>
      <c r="E19" s="3">
        <f t="shared" si="25"/>
        <v>999</v>
      </c>
      <c r="F19" s="19" t="str">
        <f t="shared" si="2"/>
        <v xml:space="preserve">                                    </v>
      </c>
      <c r="G19" s="20" t="str">
        <f t="shared" si="3"/>
        <v/>
      </c>
      <c r="H19" s="3">
        <f t="shared" si="4"/>
        <v>0</v>
      </c>
      <c r="I19" s="54" t="str">
        <f t="shared" si="5"/>
        <v/>
      </c>
      <c r="J19" s="3">
        <f t="shared" si="6"/>
        <v>36</v>
      </c>
      <c r="K19" s="3" t="str">
        <f t="shared" si="12"/>
        <v>0</v>
      </c>
      <c r="L19" s="2" t="str">
        <f t="shared" si="13"/>
        <v/>
      </c>
      <c r="M19" s="2" t="str">
        <f t="shared" si="13"/>
        <v/>
      </c>
      <c r="N19" s="2" t="str">
        <f t="shared" si="13"/>
        <v/>
      </c>
      <c r="O19" s="2" t="str">
        <f t="shared" si="13"/>
        <v/>
      </c>
      <c r="P19" s="2" t="str">
        <f t="shared" si="13"/>
        <v/>
      </c>
      <c r="Q19" s="2" t="str">
        <f t="shared" si="7"/>
        <v/>
      </c>
      <c r="R19" s="117" t="str">
        <f t="shared" si="14"/>
        <v/>
      </c>
      <c r="S19" s="117" t="str">
        <f>IF(LEFT($F19,1)="*",IF(VLOOKUP($H19,ELENCHI!$BK$27:$BS$126,5,FALSE)=LEN(R19),0,1),"")</f>
        <v/>
      </c>
      <c r="T19" s="117" t="str">
        <f>IF(S19=0,IFERROR(LEFT(R19,VLOOKUP($H19,ELENCHI!$BK$27:$CF$126,5,FALSE)-VLOOKUP($H19,ELENCHI!$BK$27:$CF$126,10,FALSE))&amp;IF(VLOOKUP($H19,ELENCHI!$BK$27:$CF$126,10,FALSE)=0,"",",")&amp;RIGHT(R19,VLOOKUP($H19,ELENCHI!$BK$27:$CF$126,10,FALSE)),""),"!!!")</f>
        <v>!!!</v>
      </c>
      <c r="U19" s="2" t="str">
        <f t="shared" si="15"/>
        <v/>
      </c>
      <c r="V19" s="2" t="str">
        <f>IF(LEFT($F19,1)="*",IF(VLOOKUP($H19,ELENCHI!$BK$27:$BS$126,6,FALSE)=LEN(U19),0,1),"")</f>
        <v/>
      </c>
      <c r="W19" s="2" t="str">
        <f>IF(V19=0,IFERROR(LEFT(U19,VLOOKUP($H19,ELENCHI!$BK$27:$CF$126,6,FALSE)-VLOOKUP($H19,ELENCHI!$BK$27:$CF$126,11,FALSE))&amp;IF(VLOOKUP($H19,ELENCHI!$BK$27:$CF$126,11,FALSE)=0,"",",")&amp;RIGHT(U19,VLOOKUP($H19,ELENCHI!$BK$27:$CF$126,11,FALSE)),""),"!!!")</f>
        <v>!!!</v>
      </c>
      <c r="X19" s="117" t="str">
        <f t="shared" si="16"/>
        <v/>
      </c>
      <c r="Y19" s="117" t="str">
        <f>IF(LEFT($F19,1)="*",IF(VLOOKUP($H19,ELENCHI!$BK$27:$BS$126,7,FALSE)=LEN(X19),0,1),"")</f>
        <v/>
      </c>
      <c r="Z19" s="117" t="str">
        <f>IF(Y19=0,IFERROR(LEFT(X19,VLOOKUP($H19,ELENCHI!$BK$27:$CF$126,7,FALSE)-VLOOKUP($H19,ELENCHI!$BK$27:$CF$126,12,FALSE))&amp;IF(VLOOKUP($H19,ELENCHI!$BK$27:$CF$126,12,FALSE)=0,"",",")&amp;RIGHT(X19,VLOOKUP($H19,ELENCHI!$BK$27:$CF$126,12,FALSE)),""),"!!!")</f>
        <v>!!!</v>
      </c>
      <c r="AA19" s="137" t="str">
        <f t="shared" si="17"/>
        <v/>
      </c>
      <c r="AB19" s="137" t="str">
        <f>IF(LEFT($F19,1)="*",IF(VLOOKUP($H19,ELENCHI!$BK$27:$BS$126,8,FALSE)=LEN(AA19),0,1),"")</f>
        <v/>
      </c>
      <c r="AC19" s="137" t="str">
        <f>IF(AB19=0,IFERROR(LEFT(AA19,VLOOKUP($H19,ELENCHI!$BK$27:$CF$126,8,FALSE)-VLOOKUP($H19,ELENCHI!$BK$27:$CF$126,13,FALSE))&amp;IF(VLOOKUP($H19,ELENCHI!$BK$27:$CF$126,13,FALSE)=0,"",",")&amp;RIGHT(AA19,VLOOKUP($H19,ELENCHI!$BK$27:$CF$126,13,FALSE)),""),"!!!")</f>
        <v>!!!</v>
      </c>
      <c r="AD19" s="117" t="str">
        <f t="shared" si="18"/>
        <v/>
      </c>
      <c r="AE19" s="117" t="str">
        <f>IF(LEFT($F19,1)="*",IF(VLOOKUP($H19,ELENCHI!$BK$27:$BS$126,9,FALSE)=LEN(AD19),0,1),"")</f>
        <v/>
      </c>
      <c r="AF19" s="117" t="str">
        <f>IF(AE19=0,IFERROR(LEFT(AD19,VLOOKUP($H19,ELENCHI!$BK$27:$CF$126,9,FALSE)-VLOOKUP($H19,ELENCHI!$BK$27:$CF$126,14,FALSE))&amp;IF(VLOOKUP($H19,ELENCHI!$BK$27:$CF$126,14,FALSE)=0,"",",")&amp;RIGHT(AD19,VLOOKUP($H19,ELENCHI!$BK$27:$CF$126,14,FALSE)),""),"!!!")</f>
        <v>!!!</v>
      </c>
      <c r="AG19" s="153">
        <f t="shared" si="19"/>
        <v>0</v>
      </c>
      <c r="AH19" s="2" t="str">
        <f>AM18&amp;IF(H19&lt;&gt;0,VLOOKUP($H19,ELENCHI!$BK$27:$CF$126,16,FALSE)&amp;T19&amp;VLOOKUP($H19,ELENCHI!$BK$27:$CF$126,17,FALSE)&amp;W19&amp;VLOOKUP($H19,ELENCHI!$BK$27:$CF$126,18,FALSE)&amp;Z19&amp;VLOOKUP($H19,ELENCHI!$BK$27:$CF$126,19,FALSE)&amp;AC19&amp;VLOOKUP($H19,ELENCHI!$BK$27:$CF$126,20,FALSE)&amp;AF19&amp;CHAR(10),I19&amp;IF(IFERROR(FIND(CHAR(10),LEFT(B19,LUNGH),1),0)&gt;0,CHAR(10),""))</f>
        <v/>
      </c>
      <c r="AI19" s="3" t="str">
        <f t="shared" si="20"/>
        <v xml:space="preserve"> </v>
      </c>
      <c r="AJ19" s="3">
        <f t="shared" si="21"/>
        <v>999</v>
      </c>
      <c r="AK19" s="3">
        <f t="shared" si="22"/>
        <v>999</v>
      </c>
      <c r="AL19" s="143" t="str">
        <f t="shared" si="8"/>
        <v xml:space="preserve">                                    </v>
      </c>
      <c r="AM19" s="20" t="str">
        <f t="shared" si="9"/>
        <v/>
      </c>
      <c r="AN19" s="372" t="s">
        <v>2548</v>
      </c>
      <c r="AO19" s="316" t="str">
        <f t="shared" si="23"/>
        <v xml:space="preserve">                                    </v>
      </c>
      <c r="AP19" s="316" t="str">
        <f t="shared" si="24"/>
        <v xml:space="preserve">11                                           
</v>
      </c>
    </row>
    <row r="20" spans="1:42" ht="14.45" x14ac:dyDescent="0.35">
      <c r="A20" s="2">
        <v>12</v>
      </c>
      <c r="B20" s="14" t="str">
        <f t="shared" si="0"/>
        <v/>
      </c>
      <c r="C20" s="3" t="str">
        <f t="shared" si="10"/>
        <v xml:space="preserve"> </v>
      </c>
      <c r="D20" s="3">
        <f t="shared" si="11"/>
        <v>999</v>
      </c>
      <c r="E20" s="3">
        <f t="shared" si="25"/>
        <v>999</v>
      </c>
      <c r="F20" s="19" t="str">
        <f t="shared" si="2"/>
        <v xml:space="preserve">                                    </v>
      </c>
      <c r="G20" s="20" t="str">
        <f t="shared" si="3"/>
        <v/>
      </c>
      <c r="H20" s="3">
        <f t="shared" si="4"/>
        <v>0</v>
      </c>
      <c r="I20" s="54" t="str">
        <f t="shared" si="5"/>
        <v/>
      </c>
      <c r="J20" s="3">
        <f t="shared" si="6"/>
        <v>36</v>
      </c>
      <c r="K20" s="3" t="str">
        <f t="shared" si="12"/>
        <v>0</v>
      </c>
      <c r="L20" s="2" t="str">
        <f t="shared" si="13"/>
        <v/>
      </c>
      <c r="M20" s="2" t="str">
        <f t="shared" si="13"/>
        <v/>
      </c>
      <c r="N20" s="2" t="str">
        <f t="shared" si="13"/>
        <v/>
      </c>
      <c r="O20" s="2" t="str">
        <f t="shared" si="13"/>
        <v/>
      </c>
      <c r="P20" s="2" t="str">
        <f t="shared" si="13"/>
        <v/>
      </c>
      <c r="Q20" s="2" t="str">
        <f t="shared" si="7"/>
        <v/>
      </c>
      <c r="R20" s="117" t="str">
        <f t="shared" si="14"/>
        <v/>
      </c>
      <c r="S20" s="117" t="str">
        <f>IF(LEFT($F20,1)="*",IF(VLOOKUP($H20,ELENCHI!$BK$27:$BS$126,5,FALSE)=LEN(R20),0,1),"")</f>
        <v/>
      </c>
      <c r="T20" s="117" t="str">
        <f>IF(S20=0,IFERROR(LEFT(R20,VLOOKUP($H20,ELENCHI!$BK$27:$CF$126,5,FALSE)-VLOOKUP($H20,ELENCHI!$BK$27:$CF$126,10,FALSE))&amp;IF(VLOOKUP($H20,ELENCHI!$BK$27:$CF$126,10,FALSE)=0,"",",")&amp;RIGHT(R20,VLOOKUP($H20,ELENCHI!$BK$27:$CF$126,10,FALSE)),""),"!!!")</f>
        <v>!!!</v>
      </c>
      <c r="U20" s="2" t="str">
        <f t="shared" si="15"/>
        <v/>
      </c>
      <c r="V20" s="2" t="str">
        <f>IF(LEFT($F20,1)="*",IF(VLOOKUP($H20,ELENCHI!$BK$27:$BS$126,6,FALSE)=LEN(U20),0,1),"")</f>
        <v/>
      </c>
      <c r="W20" s="2" t="str">
        <f>IF(V20=0,IFERROR(LEFT(U20,VLOOKUP($H20,ELENCHI!$BK$27:$CF$126,6,FALSE)-VLOOKUP($H20,ELENCHI!$BK$27:$CF$126,11,FALSE))&amp;IF(VLOOKUP($H20,ELENCHI!$BK$27:$CF$126,11,FALSE)=0,"",",")&amp;RIGHT(U20,VLOOKUP($H20,ELENCHI!$BK$27:$CF$126,11,FALSE)),""),"!!!")</f>
        <v>!!!</v>
      </c>
      <c r="X20" s="117" t="str">
        <f t="shared" si="16"/>
        <v/>
      </c>
      <c r="Y20" s="117" t="str">
        <f>IF(LEFT($F20,1)="*",IF(VLOOKUP($H20,ELENCHI!$BK$27:$BS$126,7,FALSE)=LEN(X20),0,1),"")</f>
        <v/>
      </c>
      <c r="Z20" s="117" t="str">
        <f>IF(Y20=0,IFERROR(LEFT(X20,VLOOKUP($H20,ELENCHI!$BK$27:$CF$126,7,FALSE)-VLOOKUP($H20,ELENCHI!$BK$27:$CF$126,12,FALSE))&amp;IF(VLOOKUP($H20,ELENCHI!$BK$27:$CF$126,12,FALSE)=0,"",",")&amp;RIGHT(X20,VLOOKUP($H20,ELENCHI!$BK$27:$CF$126,12,FALSE)),""),"!!!")</f>
        <v>!!!</v>
      </c>
      <c r="AA20" s="137" t="str">
        <f t="shared" si="17"/>
        <v/>
      </c>
      <c r="AB20" s="137" t="str">
        <f>IF(LEFT($F20,1)="*",IF(VLOOKUP($H20,ELENCHI!$BK$27:$BS$126,8,FALSE)=LEN(AA20),0,1),"")</f>
        <v/>
      </c>
      <c r="AC20" s="137" t="str">
        <f>IF(AB20=0,IFERROR(LEFT(AA20,VLOOKUP($H20,ELENCHI!$BK$27:$CF$126,8,FALSE)-VLOOKUP($H20,ELENCHI!$BK$27:$CF$126,13,FALSE))&amp;IF(VLOOKUP($H20,ELENCHI!$BK$27:$CF$126,13,FALSE)=0,"",",")&amp;RIGHT(AA20,VLOOKUP($H20,ELENCHI!$BK$27:$CF$126,13,FALSE)),""),"!!!")</f>
        <v>!!!</v>
      </c>
      <c r="AD20" s="117" t="str">
        <f t="shared" si="18"/>
        <v/>
      </c>
      <c r="AE20" s="117" t="str">
        <f>IF(LEFT($F20,1)="*",IF(VLOOKUP($H20,ELENCHI!$BK$27:$BS$126,9,FALSE)=LEN(AD20),0,1),"")</f>
        <v/>
      </c>
      <c r="AF20" s="117" t="str">
        <f>IF(AE20=0,IFERROR(LEFT(AD20,VLOOKUP($H20,ELENCHI!$BK$27:$CF$126,9,FALSE)-VLOOKUP($H20,ELENCHI!$BK$27:$CF$126,14,FALSE))&amp;IF(VLOOKUP($H20,ELENCHI!$BK$27:$CF$126,14,FALSE)=0,"",",")&amp;RIGHT(AD20,VLOOKUP($H20,ELENCHI!$BK$27:$CF$126,14,FALSE)),""),"!!!")</f>
        <v>!!!</v>
      </c>
      <c r="AG20" s="153">
        <f t="shared" si="19"/>
        <v>0</v>
      </c>
      <c r="AH20" s="2" t="str">
        <f>AM19&amp;IF(H20&lt;&gt;0,VLOOKUP($H20,ELENCHI!$BK$27:$CF$126,16,FALSE)&amp;T20&amp;VLOOKUP($H20,ELENCHI!$BK$27:$CF$126,17,FALSE)&amp;W20&amp;VLOOKUP($H20,ELENCHI!$BK$27:$CF$126,18,FALSE)&amp;Z20&amp;VLOOKUP($H20,ELENCHI!$BK$27:$CF$126,19,FALSE)&amp;AC20&amp;VLOOKUP($H20,ELENCHI!$BK$27:$CF$126,20,FALSE)&amp;AF20&amp;CHAR(10),I20&amp;IF(IFERROR(FIND(CHAR(10),LEFT(B20,LUNGH),1),0)&gt;0,CHAR(10),""))</f>
        <v/>
      </c>
      <c r="AI20" s="3" t="str">
        <f t="shared" si="20"/>
        <v xml:space="preserve"> </v>
      </c>
      <c r="AJ20" s="3">
        <f t="shared" si="21"/>
        <v>999</v>
      </c>
      <c r="AK20" s="3">
        <f t="shared" si="22"/>
        <v>999</v>
      </c>
      <c r="AL20" s="143" t="str">
        <f t="shared" si="8"/>
        <v xml:space="preserve">                                    </v>
      </c>
      <c r="AM20" s="20" t="str">
        <f t="shared" si="9"/>
        <v/>
      </c>
      <c r="AN20" s="372" t="s">
        <v>2549</v>
      </c>
      <c r="AO20" s="316" t="str">
        <f t="shared" si="23"/>
        <v xml:space="preserve">                                    </v>
      </c>
      <c r="AP20" s="316" t="str">
        <f t="shared" si="24"/>
        <v xml:space="preserve">12                                           
</v>
      </c>
    </row>
    <row r="21" spans="1:42" ht="14.45" x14ac:dyDescent="0.35">
      <c r="A21" s="2">
        <v>13</v>
      </c>
      <c r="B21" s="14" t="str">
        <f t="shared" si="0"/>
        <v/>
      </c>
      <c r="C21" s="3" t="str">
        <f t="shared" si="10"/>
        <v xml:space="preserve"> </v>
      </c>
      <c r="D21" s="3">
        <f t="shared" si="11"/>
        <v>999</v>
      </c>
      <c r="E21" s="3">
        <f t="shared" si="25"/>
        <v>999</v>
      </c>
      <c r="F21" s="19" t="str">
        <f t="shared" si="2"/>
        <v xml:space="preserve">                                    </v>
      </c>
      <c r="G21" s="20" t="str">
        <f t="shared" si="3"/>
        <v/>
      </c>
      <c r="H21" s="3">
        <f t="shared" si="4"/>
        <v>0</v>
      </c>
      <c r="I21" s="54" t="str">
        <f>CLEAN(LEFT(LEFT(CLEAN(B21),MIN(D21,E21)),LUNGH))</f>
        <v/>
      </c>
      <c r="J21" s="3">
        <f>IF(I22&lt;&gt;"","",LEN(F21)-LEN(I21)-LEN($I$22))</f>
        <v>36</v>
      </c>
      <c r="K21" s="3" t="str">
        <f t="shared" si="12"/>
        <v>0</v>
      </c>
      <c r="L21" s="2" t="str">
        <f t="shared" si="13"/>
        <v/>
      </c>
      <c r="M21" s="2" t="str">
        <f t="shared" si="13"/>
        <v/>
      </c>
      <c r="N21" s="2" t="str">
        <f t="shared" si="13"/>
        <v/>
      </c>
      <c r="O21" s="2" t="str">
        <f t="shared" si="13"/>
        <v/>
      </c>
      <c r="P21" s="2" t="str">
        <f t="shared" si="13"/>
        <v/>
      </c>
      <c r="Q21" s="2" t="str">
        <f t="shared" si="7"/>
        <v/>
      </c>
      <c r="R21" s="117" t="str">
        <f t="shared" si="14"/>
        <v/>
      </c>
      <c r="S21" s="117" t="str">
        <f>IF(LEFT($F21,1)="*",IF(VLOOKUP($H21,ELENCHI!$BK$27:$BS$126,5,FALSE)=LEN(R21),0,1),"")</f>
        <v/>
      </c>
      <c r="T21" s="117" t="str">
        <f>IF(S21=0,IFERROR(LEFT(R21,VLOOKUP($H21,ELENCHI!$BK$27:$CF$126,5,FALSE)-VLOOKUP($H21,ELENCHI!$BK$27:$CF$126,10,FALSE))&amp;IF(VLOOKUP($H21,ELENCHI!$BK$27:$CF$126,10,FALSE)=0,"",",")&amp;RIGHT(R21,VLOOKUP($H21,ELENCHI!$BK$27:$CF$126,10,FALSE)),""),"!!!")</f>
        <v>!!!</v>
      </c>
      <c r="U21" s="2" t="str">
        <f t="shared" si="15"/>
        <v/>
      </c>
      <c r="V21" s="2" t="str">
        <f>IF(LEFT($F21,1)="*",IF(VLOOKUP($H21,ELENCHI!$BK$27:$BS$126,6,FALSE)=LEN(U21),0,1),"")</f>
        <v/>
      </c>
      <c r="W21" s="2" t="str">
        <f>IF(V21=0,IFERROR(LEFT(U21,VLOOKUP($H21,ELENCHI!$BK$27:$CF$126,6,FALSE)-VLOOKUP($H21,ELENCHI!$BK$27:$CF$126,11,FALSE))&amp;IF(VLOOKUP($H21,ELENCHI!$BK$27:$CF$126,11,FALSE)=0,"",",")&amp;RIGHT(U21,VLOOKUP($H21,ELENCHI!$BK$27:$CF$126,11,FALSE)),""),"!!!")</f>
        <v>!!!</v>
      </c>
      <c r="X21" s="117" t="str">
        <f t="shared" si="16"/>
        <v/>
      </c>
      <c r="Y21" s="117" t="str">
        <f>IF(LEFT($F21,1)="*",IF(VLOOKUP($H21,ELENCHI!$BK$27:$BS$126,7,FALSE)=LEN(X21),0,1),"")</f>
        <v/>
      </c>
      <c r="Z21" s="117" t="str">
        <f>IF(Y21=0,IFERROR(LEFT(X21,VLOOKUP($H21,ELENCHI!$BK$27:$CF$126,7,FALSE)-VLOOKUP($H21,ELENCHI!$BK$27:$CF$126,12,FALSE))&amp;IF(VLOOKUP($H21,ELENCHI!$BK$27:$CF$126,12,FALSE)=0,"",",")&amp;RIGHT(X21,VLOOKUP($H21,ELENCHI!$BK$27:$CF$126,12,FALSE)),""),"!!!")</f>
        <v>!!!</v>
      </c>
      <c r="AA21" s="137" t="str">
        <f t="shared" si="17"/>
        <v/>
      </c>
      <c r="AB21" s="137" t="str">
        <f>IF(LEFT($F21,1)="*",IF(VLOOKUP($H21,ELENCHI!$BK$27:$BS$126,8,FALSE)=LEN(AA21),0,1),"")</f>
        <v/>
      </c>
      <c r="AC21" s="137" t="str">
        <f>IF(AB21=0,IFERROR(LEFT(AA21,VLOOKUP($H21,ELENCHI!$BK$27:$CF$126,8,FALSE)-VLOOKUP($H21,ELENCHI!$BK$27:$CF$126,13,FALSE))&amp;IF(VLOOKUP($H21,ELENCHI!$BK$27:$CF$126,13,FALSE)=0,"",",")&amp;RIGHT(AA21,VLOOKUP($H21,ELENCHI!$BK$27:$CF$126,13,FALSE)),""),"!!!")</f>
        <v>!!!</v>
      </c>
      <c r="AD21" s="117" t="str">
        <f t="shared" si="18"/>
        <v/>
      </c>
      <c r="AE21" s="117" t="str">
        <f>IF(LEFT($F21,1)="*",IF(VLOOKUP($H21,ELENCHI!$BK$27:$BS$126,9,FALSE)=LEN(AD21),0,1),"")</f>
        <v/>
      </c>
      <c r="AF21" s="117" t="str">
        <f>IF(AE21=0,IFERROR(LEFT(AD21,VLOOKUP($H21,ELENCHI!$BK$27:$CF$126,9,FALSE)-VLOOKUP($H21,ELENCHI!$BK$27:$CF$126,14,FALSE))&amp;IF(VLOOKUP($H21,ELENCHI!$BK$27:$CF$126,14,FALSE)=0,"",",")&amp;RIGHT(AD21,VLOOKUP($H21,ELENCHI!$BK$27:$CF$126,14,FALSE)),""),"!!!")</f>
        <v>!!!</v>
      </c>
      <c r="AG21" s="153">
        <f t="shared" si="19"/>
        <v>0</v>
      </c>
      <c r="AH21" s="2" t="str">
        <f>AM20&amp;IF(H21&lt;&gt;0,VLOOKUP($H21,ELENCHI!$BK$27:$CF$126,16,FALSE)&amp;T21&amp;VLOOKUP($H21,ELENCHI!$BK$27:$CF$126,17,FALSE)&amp;W21&amp;VLOOKUP($H21,ELENCHI!$BK$27:$CF$126,18,FALSE)&amp;Z21&amp;VLOOKUP($H21,ELENCHI!$BK$27:$CF$126,19,FALSE)&amp;AC21&amp;VLOOKUP($H21,ELENCHI!$BK$27:$CF$126,20,FALSE)&amp;AF21&amp;CHAR(10),I21&amp;IF(IFERROR(FIND(CHAR(10),LEFT(B21,LUNGH),1),0)&gt;0,CHAR(10),""))</f>
        <v/>
      </c>
      <c r="AI21" s="3" t="str">
        <f t="shared" si="20"/>
        <v xml:space="preserve"> </v>
      </c>
      <c r="AJ21" s="3">
        <f t="shared" si="21"/>
        <v>999</v>
      </c>
      <c r="AK21" s="3">
        <f t="shared" si="22"/>
        <v>999</v>
      </c>
      <c r="AL21" s="143" t="str">
        <f t="shared" si="8"/>
        <v xml:space="preserve">                                    </v>
      </c>
      <c r="AM21" s="20" t="str">
        <f t="shared" si="9"/>
        <v/>
      </c>
      <c r="AN21" s="372" t="s">
        <v>2550</v>
      </c>
      <c r="AO21" s="316" t="str">
        <f t="shared" si="23"/>
        <v xml:space="preserve">                                    </v>
      </c>
      <c r="AP21" s="316" t="str">
        <f t="shared" si="24"/>
        <v xml:space="preserve">13                                           
</v>
      </c>
    </row>
    <row r="22" spans="1:42" ht="14.45" x14ac:dyDescent="0.35">
      <c r="A22" s="153">
        <v>14</v>
      </c>
      <c r="B22" s="184" t="str">
        <f t="shared" si="0"/>
        <v/>
      </c>
      <c r="C22" s="185" t="str">
        <f t="shared" si="10"/>
        <v xml:space="preserve"> </v>
      </c>
      <c r="D22" s="185">
        <f t="shared" si="11"/>
        <v>999</v>
      </c>
      <c r="E22" s="185">
        <f t="shared" ref="E22" si="26">IFERROR(FIND(CHAR(10),B22,2)-1,999)</f>
        <v>999</v>
      </c>
      <c r="F22" s="183" t="str">
        <f t="shared" ref="F22" si="27">LEFT(LEFT(CLEAN(B22),MIN(D22,E22))&amp;SPAZI,LUNGH)</f>
        <v xml:space="preserve">                                    </v>
      </c>
      <c r="G22" s="186" t="str">
        <f t="shared" ref="G22" si="28">MID(B22,MIN(D22+1,E22+2,LUNGH+1),1000)</f>
        <v/>
      </c>
      <c r="H22" s="185">
        <f t="shared" si="4"/>
        <v>0</v>
      </c>
      <c r="I22" s="182" t="str">
        <f>CLEAN(LEFT(LEFT(CLEAN(B22),MIN(D22,E22)),LUNGH))</f>
        <v/>
      </c>
      <c r="J22" s="4"/>
      <c r="K22" s="4"/>
      <c r="AF22" s="323" t="s">
        <v>2521</v>
      </c>
      <c r="AG22" s="320">
        <f>SUM(AG9:AG21)</f>
        <v>0</v>
      </c>
      <c r="AH22" s="2" t="str">
        <f>AM21&amp;IF(H22&lt;&gt;0,VLOOKUP($H22,ELENCHI!$BK$27:$CF$126,16,FALSE)&amp;T22&amp;VLOOKUP($H22,ELENCHI!$BK$27:$CF$126,17,FALSE)&amp;W22&amp;VLOOKUP($H22,ELENCHI!$BK$27:$CF$126,18,FALSE)&amp;Z22&amp;VLOOKUP($H22,ELENCHI!$BK$27:$CF$126,19,FALSE)&amp;AC22&amp;VLOOKUP($H22,ELENCHI!$BK$27:$CF$126,20,FALSE)&amp;AF22&amp;CHAR(10),I22&amp;IF(IFERROR(FIND(CHAR(10),LEFT(B22,LUNGH),1),0)&gt;0,CHAR(10),""))</f>
        <v/>
      </c>
      <c r="AI22" s="3" t="str">
        <f t="shared" si="20"/>
        <v xml:space="preserve"> </v>
      </c>
      <c r="AJ22" s="3">
        <f t="shared" si="21"/>
        <v>999</v>
      </c>
      <c r="AK22" s="3">
        <f t="shared" si="22"/>
        <v>999</v>
      </c>
      <c r="AL22" s="143" t="str">
        <f t="shared" si="8"/>
        <v xml:space="preserve">                                    </v>
      </c>
      <c r="AM22" s="20" t="str">
        <f t="shared" si="9"/>
        <v/>
      </c>
      <c r="AN22" s="317" t="s">
        <v>8</v>
      </c>
      <c r="AO22" s="317"/>
      <c r="AP22" s="317"/>
    </row>
    <row r="23" spans="1:42" ht="15" customHeight="1" x14ac:dyDescent="0.25">
      <c r="A23" s="5" t="s">
        <v>8</v>
      </c>
      <c r="B23" s="6"/>
      <c r="AF23" s="506" t="s">
        <v>2522</v>
      </c>
      <c r="AG23" s="507" t="str">
        <f>IFERROR(IF(AG22&gt;0,": ERRORE, LUNGHEZZA DATI ASTERISCATA","                                    "),":   ERRORE, ASTERISCATA NON IN ELENCO O ERRATA")</f>
        <v xml:space="preserve">                                    </v>
      </c>
      <c r="AH23" s="2" t="str">
        <f>AM22&amp;IF(H23&lt;&gt;0,VLOOKUP($H23,ELENCHI!$BK$27:$CF$126,16,FALSE)&amp;T23&amp;VLOOKUP($H23,ELENCHI!$BK$27:$CF$126,17,FALSE)&amp;W23&amp;VLOOKUP($H23,ELENCHI!$BK$27:$CF$126,18,FALSE)&amp;Z23&amp;VLOOKUP($H23,ELENCHI!$BK$27:$CF$126,19,FALSE)&amp;AC23&amp;VLOOKUP($H23,ELENCHI!$BK$27:$CF$126,20,FALSE)&amp;AF23&amp;CHAR(10),I23&amp;IF(IFERROR(FIND(CHAR(10),LEFT(B23,LUNGH),1),0)&gt;0,CHAR(10),""))</f>
        <v/>
      </c>
      <c r="AI23" s="3" t="str">
        <f t="shared" si="20"/>
        <v xml:space="preserve"> </v>
      </c>
      <c r="AJ23" s="3">
        <f t="shared" si="21"/>
        <v>999</v>
      </c>
      <c r="AK23" s="3">
        <f t="shared" si="22"/>
        <v>999</v>
      </c>
      <c r="AL23" s="143" t="str">
        <f t="shared" si="8"/>
        <v xml:space="preserve">                                    </v>
      </c>
      <c r="AM23" s="324" t="str">
        <f t="shared" si="9"/>
        <v/>
      </c>
      <c r="AN23" s="517" t="str">
        <f>CONCATENATE(AP9,AP10,AP11,AP12,AP13,AP14,AP15,AP16,AP17,AP18,AP19,AP20,AP21)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AO23" s="518"/>
      <c r="AP23" s="519"/>
    </row>
    <row r="24" spans="1:42" ht="45" customHeight="1" x14ac:dyDescent="0.25">
      <c r="A24" s="526" t="str">
        <f>CONCATENATE(F9,F10,F11,F12,F13,F14,F15,F16,F17,F18,F19,F20,F21)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24" s="526"/>
      <c r="AF24" s="506"/>
      <c r="AG24" s="507"/>
      <c r="AH24" s="2" t="str">
        <f>AM23&amp;IF(H24&lt;&gt;0,VLOOKUP($H24,ELENCHI!$BK$27:$CF$126,16,FALSE)&amp;T24&amp;VLOOKUP($H24,ELENCHI!$BK$27:$CF$126,17,FALSE)&amp;W24&amp;VLOOKUP($H24,ELENCHI!$BK$27:$CF$126,18,FALSE)&amp;Z24&amp;VLOOKUP($H24,ELENCHI!$BK$27:$CF$126,19,FALSE)&amp;AC24&amp;VLOOKUP($H24,ELENCHI!$BK$27:$CF$126,20,FALSE)&amp;AF24&amp;CHAR(10),I24&amp;IF(IFERROR(FIND(CHAR(10),LEFT(B24,LUNGH),1),0)&gt;0,CHAR(10),""))</f>
        <v/>
      </c>
      <c r="AI24" s="3" t="str">
        <f t="shared" si="20"/>
        <v xml:space="preserve"> </v>
      </c>
      <c r="AJ24" s="3">
        <f t="shared" si="21"/>
        <v>999</v>
      </c>
      <c r="AK24" s="3">
        <f t="shared" si="22"/>
        <v>999</v>
      </c>
      <c r="AL24" s="143" t="str">
        <f t="shared" si="8"/>
        <v xml:space="preserve">                                    </v>
      </c>
      <c r="AM24" s="324" t="str">
        <f t="shared" si="9"/>
        <v/>
      </c>
      <c r="AN24" s="520"/>
      <c r="AO24" s="521"/>
      <c r="AP24" s="522"/>
    </row>
    <row r="25" spans="1:42" ht="120.75" customHeight="1" x14ac:dyDescent="0.25">
      <c r="A25" s="526"/>
      <c r="B25" s="526"/>
      <c r="K25" s="4"/>
      <c r="AF25" s="508" t="s">
        <v>8</v>
      </c>
      <c r="AG25" s="508"/>
      <c r="AH25" s="322" t="str">
        <f>CONCATENATE(AL9,AL10,AL11,AL12,AL13,AL14,AL15,AL16,AL17,AL18,AL19,AL20,AL21,AL22,AL23,AL24)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N25" s="523"/>
      <c r="AO25" s="524"/>
      <c r="AP25" s="525"/>
    </row>
    <row r="26" spans="1:42" ht="14.45" x14ac:dyDescent="0.35">
      <c r="K26" s="4"/>
    </row>
    <row r="27" spans="1:42" s="334" customFormat="1" ht="33.6" x14ac:dyDescent="0.75">
      <c r="A27" s="331" t="s">
        <v>2484</v>
      </c>
      <c r="B27" s="332"/>
      <c r="C27" s="332"/>
      <c r="D27" s="332"/>
      <c r="E27" s="332"/>
      <c r="F27" s="332"/>
      <c r="G27" s="332"/>
      <c r="H27" s="332"/>
      <c r="I27" s="332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</row>
    <row r="28" spans="1:42" ht="14.45" x14ac:dyDescent="0.35">
      <c r="A28" s="5" t="s">
        <v>70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152.25" customHeight="1" x14ac:dyDescent="0.35">
      <c r="A29" s="528" t="str">
        <f>UPPER(INSERIMENTO!BS7)</f>
        <v/>
      </c>
      <c r="B29" s="528"/>
      <c r="C29" s="15"/>
      <c r="D29" s="15"/>
      <c r="E29" s="15"/>
      <c r="F29" s="15"/>
      <c r="I29" s="7"/>
    </row>
    <row r="30" spans="1:42" ht="14.45" x14ac:dyDescent="0.35">
      <c r="A30" s="8"/>
      <c r="B30" s="8"/>
      <c r="F30" s="8"/>
      <c r="G30" s="8"/>
      <c r="H30" s="8"/>
      <c r="I30" s="8"/>
      <c r="J30" s="16" t="s">
        <v>2457</v>
      </c>
      <c r="K30" s="118"/>
    </row>
    <row r="31" spans="1:42" ht="14.45" x14ac:dyDescent="0.35">
      <c r="C31" s="516" t="s">
        <v>2458</v>
      </c>
      <c r="D31" s="516"/>
      <c r="E31" s="516"/>
      <c r="J31" s="3">
        <f>IF(B47&lt;&gt;"",-LEN(B47),SUM(J34:J46))</f>
        <v>468</v>
      </c>
      <c r="K31" s="509" t="s">
        <v>2458</v>
      </c>
      <c r="L31" s="510"/>
      <c r="M31" s="510"/>
      <c r="N31" s="510"/>
      <c r="O31" s="510"/>
      <c r="P31" s="510"/>
      <c r="Q31" s="511"/>
      <c r="R31" s="509" t="s">
        <v>2459</v>
      </c>
      <c r="S31" s="510"/>
      <c r="T31" s="510"/>
      <c r="U31" s="510"/>
      <c r="V31" s="510"/>
      <c r="W31" s="510"/>
      <c r="X31" s="510"/>
      <c r="Y31" s="510"/>
      <c r="Z31" s="510"/>
      <c r="AA31" s="510"/>
      <c r="AB31" s="510"/>
      <c r="AC31" s="510"/>
      <c r="AD31" s="510"/>
      <c r="AE31" s="510"/>
      <c r="AF31" s="510"/>
      <c r="AI31" s="516" t="s">
        <v>2460</v>
      </c>
      <c r="AJ31" s="516"/>
      <c r="AK31" s="516"/>
      <c r="AN31" s="314" t="s">
        <v>2517</v>
      </c>
      <c r="AO31" s="314"/>
      <c r="AP31" s="314"/>
    </row>
    <row r="32" spans="1:42" ht="14.45" x14ac:dyDescent="0.35">
      <c r="A32" s="10" t="s">
        <v>2461</v>
      </c>
      <c r="B32" s="9"/>
      <c r="C32" s="289" t="s">
        <v>2462</v>
      </c>
      <c r="D32" s="289" t="s">
        <v>2463</v>
      </c>
      <c r="E32" s="289" t="s">
        <v>2464</v>
      </c>
      <c r="F32" s="289" t="s">
        <v>8</v>
      </c>
      <c r="G32" s="289" t="s">
        <v>2465</v>
      </c>
      <c r="H32" s="289" t="s">
        <v>189</v>
      </c>
      <c r="I32" s="289" t="s">
        <v>2466</v>
      </c>
      <c r="J32" s="16" t="s">
        <v>2467</v>
      </c>
      <c r="K32" s="16">
        <v>0</v>
      </c>
      <c r="L32" s="16" t="s">
        <v>2468</v>
      </c>
      <c r="M32" s="16" t="s">
        <v>2469</v>
      </c>
      <c r="N32" s="16" t="s">
        <v>2470</v>
      </c>
      <c r="O32" s="16" t="s">
        <v>2471</v>
      </c>
      <c r="P32" s="16" t="s">
        <v>2472</v>
      </c>
      <c r="Q32" s="16" t="s">
        <v>2473</v>
      </c>
      <c r="R32" s="16" t="s">
        <v>2468</v>
      </c>
      <c r="S32" s="16" t="s">
        <v>679</v>
      </c>
      <c r="T32" s="16" t="s">
        <v>2474</v>
      </c>
      <c r="U32" s="16" t="s">
        <v>2469</v>
      </c>
      <c r="V32" s="16" t="s">
        <v>683</v>
      </c>
      <c r="W32" s="16" t="s">
        <v>2475</v>
      </c>
      <c r="X32" s="16" t="s">
        <v>2470</v>
      </c>
      <c r="Y32" s="16" t="s">
        <v>686</v>
      </c>
      <c r="Z32" s="16" t="s">
        <v>2476</v>
      </c>
      <c r="AA32" s="16" t="s">
        <v>2471</v>
      </c>
      <c r="AB32" s="16" t="s">
        <v>690</v>
      </c>
      <c r="AC32" s="16" t="s">
        <v>2477</v>
      </c>
      <c r="AD32" s="16" t="s">
        <v>2472</v>
      </c>
      <c r="AE32" s="16" t="s">
        <v>694</v>
      </c>
      <c r="AF32" s="16" t="s">
        <v>2478</v>
      </c>
      <c r="AG32" s="16" t="s">
        <v>2479</v>
      </c>
      <c r="AH32" s="16" t="s">
        <v>2480</v>
      </c>
      <c r="AI32" s="289" t="s">
        <v>2462</v>
      </c>
      <c r="AJ32" s="289" t="s">
        <v>2463</v>
      </c>
      <c r="AK32" s="289" t="s">
        <v>2464</v>
      </c>
      <c r="AL32" s="289" t="s">
        <v>2481</v>
      </c>
      <c r="AM32" s="289" t="s">
        <v>2482</v>
      </c>
      <c r="AN32" s="315" t="s">
        <v>2518</v>
      </c>
      <c r="AO32" s="315" t="s">
        <v>2519</v>
      </c>
      <c r="AP32" s="315" t="s">
        <v>2520</v>
      </c>
    </row>
    <row r="33" spans="1:42" ht="14.45" x14ac:dyDescent="0.35">
      <c r="A33" s="11"/>
      <c r="B33" s="12" t="s">
        <v>2483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ht="14.45" x14ac:dyDescent="0.35">
      <c r="A34" s="2">
        <v>1</v>
      </c>
      <c r="B34" s="14" t="str">
        <f t="shared" ref="B34:B47" si="29">IF(OR(LEFT(IFERROR(G33&amp;MID($A$29,(A33)*LUNGH+1,LUNGH),""),1)=CHAR(10),LEFT(IFERROR(G33&amp;MID($A$29,(A33)*LUNGH+1,LUNGH),""),1)=" "),MID(IFERROR(G33&amp;MID($A$29,(A33)*LUNGH+1,LUNGH),""),2,999),IFERROR(G33&amp;MID($A$29,(A33)*LUNGH+1,LUNGH),""))</f>
        <v/>
      </c>
      <c r="C34" s="3" t="str">
        <f>IFERROR(FIND("*",B34)," ")</f>
        <v xml:space="preserve"> </v>
      </c>
      <c r="D34" s="3">
        <f>IFERROR(IF(C34=1,FIND("*",B34,C34+1),999),999)</f>
        <v>999</v>
      </c>
      <c r="E34" s="3">
        <f t="shared" ref="E34:E38" si="30">IFERROR(FIND(CHAR(10),B34,2)-1-IF(LEFT(B34,1)=CHAR(10),1,0),999)</f>
        <v>999</v>
      </c>
      <c r="F34" s="19" t="str">
        <f t="shared" ref="F34:F46" si="31">LEFT(LEFT(CLEAN(B34),MIN(D34,E34))&amp;SPAZI,LUNGH)</f>
        <v xml:space="preserve">                                    </v>
      </c>
      <c r="G34" s="20" t="str">
        <f t="shared" ref="G34:G46" si="32">MID(B34,MIN(D34+1,E34+2,LUNGH+1+IF(E34=LUNGH,1,0)+IF(LEFT(B34,1)=CHAR(10),1,0)),1000)</f>
        <v/>
      </c>
      <c r="H34" s="3">
        <f t="shared" ref="H34:H47" si="33">IF(IFERROR(LEFT(F34,MIN(IFERROR(FIND("=",F34,2)-1,1000),FIND("*",F34,2)-1)),0)="*SOSPE",LEFT(F34,8),IFERROR(IF(C34=1,LEFT(F34,MIN(IFERROR(FIND("=",F34,2)-1,1000),FIND("*",F34,2)-1)),0),0))</f>
        <v>0</v>
      </c>
      <c r="I34" s="54" t="str">
        <f t="shared" ref="I34:I45" si="34">CLEAN(LEFT(LEFT(CLEAN(B34),MIN(D34,E34)),LUNGH))</f>
        <v/>
      </c>
      <c r="J34" s="3">
        <f t="shared" ref="J34:J45" si="35">IF(I35&lt;&gt;"","",LEN(F34)-LEN(I34))</f>
        <v>36</v>
      </c>
      <c r="K34" s="3" t="str">
        <f t="shared" ref="K34:K46" si="36">"0"</f>
        <v>0</v>
      </c>
      <c r="L34" s="2" t="str">
        <f>IF(LEFT($F34,1)="*",IFERROR(FIND("=",$F34,K34+1),$D34),"")</f>
        <v/>
      </c>
      <c r="M34" s="2" t="str">
        <f>IF(LEFT($F34,1)="*",IFERROR(FIND("=",$F34,L34+1),$D34),"")</f>
        <v/>
      </c>
      <c r="N34" s="2" t="str">
        <f>IF(LEFT($F34,1)="*",IFERROR(FIND("=",$F34,M34+1),$D34),"")</f>
        <v/>
      </c>
      <c r="O34" s="2" t="str">
        <f>IF(LEFT($F34,1)="*",IFERROR(FIND("=",$F34,N34+1),$D34),"")</f>
        <v/>
      </c>
      <c r="P34" s="2" t="str">
        <f>IF(LEFT($F34,1)="*",IFERROR(FIND("=",$F34,O34+1),$D34),"")</f>
        <v/>
      </c>
      <c r="Q34" s="2" t="str">
        <f t="shared" ref="Q34:Q46" si="37">IF(LEFT($F34,1)="*",IFERROR(FIND("=",$F34,O34+1),$D34),"")</f>
        <v/>
      </c>
      <c r="R34" s="117" t="str">
        <f>IF(LEFT($H34,6)="*SOSPE"," ",IF(LEFT($F34,1)="*",MID($F34,L34+1,MAX(M34-L34-1,0)),""))</f>
        <v/>
      </c>
      <c r="S34" s="117" t="str">
        <f>IF(LEFT($F34,1)="*",IF(VLOOKUP($H34,ELENCHI!$BK$27:$BS$126,5,FALSE)=LEN(R34),0,1),"")</f>
        <v/>
      </c>
      <c r="T34" s="117" t="str">
        <f>IF(S34=0,IFERROR(LEFT(R34,VLOOKUP($H34,ELENCHI!$BK$27:$CF$126,5,FALSE)-VLOOKUP($H34,ELENCHI!$BK$27:$CF$126,10,FALSE))&amp;IF(VLOOKUP($H34,ELENCHI!$BK$27:$CF$126,10,FALSE)=0,"",",")&amp;RIGHT(R34,VLOOKUP($H34,ELENCHI!$BK$27:$CF$126,10,FALSE)),""),"!!!")</f>
        <v>!!!</v>
      </c>
      <c r="U34" s="2" t="str">
        <f>IF(LEFT($F34,1)="*",MID($F34,M34+1,MAX(N34-M34-1,0)),"")</f>
        <v/>
      </c>
      <c r="V34" s="2" t="str">
        <f>IF(LEFT($F34,1)="*",IF(VLOOKUP($H34,ELENCHI!$BK$27:$BS$126,6,FALSE)=LEN(U34),0,1),"")</f>
        <v/>
      </c>
      <c r="W34" s="2" t="str">
        <f>IF(V34=0,IFERROR(LEFT(U34,VLOOKUP($H34,ELENCHI!$BK$27:$CF$126,6,FALSE)-VLOOKUP($H34,ELENCHI!$BK$27:$CF$126,11,FALSE))&amp;IF(VLOOKUP($H34,ELENCHI!$BK$27:$CF$126,11,FALSE)=0,"",",")&amp;RIGHT(U34,VLOOKUP($H34,ELENCHI!$BK$27:$CF$126,11,FALSE)),""),"!!!")</f>
        <v>!!!</v>
      </c>
      <c r="X34" s="117" t="str">
        <f>IF(LEFT($F34,1)="*",MID($F34,N34+1,MAX(O34-N34-1,0)),"")</f>
        <v/>
      </c>
      <c r="Y34" s="117" t="str">
        <f>IF(LEFT($F34,1)="*",IF(VLOOKUP($H34,ELENCHI!$BK$27:$BS$126,7,FALSE)=LEN(X34),0,1),"")</f>
        <v/>
      </c>
      <c r="Z34" s="117" t="str">
        <f>IF(Y34=0,IFERROR(LEFT(X34,VLOOKUP($H34,ELENCHI!$BK$27:$CF$126,7,FALSE)-VLOOKUP($H34,ELENCHI!$BK$27:$CF$126,12,FALSE))&amp;IF(VLOOKUP($H34,ELENCHI!$BK$27:$CF$126,12,FALSE)=0,"",",")&amp;RIGHT(X34,VLOOKUP($H34,ELENCHI!$BK$27:$CF$126,12,FALSE)),""),"!!!")</f>
        <v>!!!</v>
      </c>
      <c r="AA34" s="137" t="str">
        <f>IF(LEFT($F34,1)="*",MID($F34,O34+1,MAX(P34-O34-1,0)),"")</f>
        <v/>
      </c>
      <c r="AB34" s="137" t="str">
        <f>IF(LEFT($F34,1)="*",IF(VLOOKUP($H34,ELENCHI!$BK$27:$BS$126,8,FALSE)=LEN(AA34),0,1),"")</f>
        <v/>
      </c>
      <c r="AC34" s="137" t="str">
        <f>IF(AB34=0,IFERROR(LEFT(AA34,VLOOKUP($H34,ELENCHI!$BK$27:$CF$126,8,FALSE)-VLOOKUP($H34,ELENCHI!$BK$27:$CF$126,13,FALSE))&amp;IF(VLOOKUP($H34,ELENCHI!$BK$27:$CF$126,13,FALSE)=0,"",",")&amp;RIGHT(AA34,VLOOKUP($H34,ELENCHI!$BK$27:$CF$126,13,FALSE)),""),"!!!")</f>
        <v>!!!</v>
      </c>
      <c r="AD34" s="117" t="str">
        <f>IF(LEFT($F34,1)="*",MID($F34,P34+1,MAX(Q34-P34-1,0)),"")</f>
        <v/>
      </c>
      <c r="AE34" s="117" t="str">
        <f>IF(LEFT($F34,1)="*",IF(VLOOKUP($H34,ELENCHI!$BK$27:$BS$126,9,FALSE)=LEN(AD34),0,1),"")</f>
        <v/>
      </c>
      <c r="AF34" s="117" t="str">
        <f>IF(AE34=0,IFERROR(LEFT(AD34,VLOOKUP($H34,ELENCHI!$BK$27:$CF$126,9,FALSE)-VLOOKUP($H34,ELENCHI!$BK$27:$CF$126,14,FALSE))&amp;IF(VLOOKUP($H34,ELENCHI!$BK$27:$CF$126,14,FALSE)=0,"",",")&amp;RIGHT(AD34,VLOOKUP($H34,ELENCHI!$BK$27:$CF$126,14,FALSE)),""),"!!!")</f>
        <v>!!!</v>
      </c>
      <c r="AG34" s="153">
        <f>SUM(S34,V34,Y34,AB34,AE34)</f>
        <v>0</v>
      </c>
      <c r="AH34" s="2" t="str">
        <f>AM33&amp;IF(H34&lt;&gt;0,VLOOKUP($H34,ELENCHI!$BK$27:$CF$126,16,FALSE)&amp;T34&amp;VLOOKUP($H34,ELENCHI!$BK$27:$CF$126,17,FALSE)&amp;W34&amp;VLOOKUP($H34,ELENCHI!$BK$27:$CF$126,18,FALSE)&amp;Z34&amp;VLOOKUP($H34,ELENCHI!$BK$27:$CF$126,19,FALSE)&amp;AC34&amp;VLOOKUP($H34,ELENCHI!$BK$27:$CF$126,20,FALSE)&amp;AF34&amp;CHAR(10),I34&amp;IF(IFERROR(FIND(CHAR(10),LEFT(B34,LUNGH),1),0)&gt;0,CHAR(10),""))</f>
        <v/>
      </c>
      <c r="AI34" s="3" t="str">
        <f>IFERROR(FIND("*",AH34)," ")</f>
        <v xml:space="preserve"> </v>
      </c>
      <c r="AJ34" s="3">
        <f>IFERROR(IF(AI34=1,FIND("*",AH34,AI34+1),999),999)</f>
        <v>999</v>
      </c>
      <c r="AK34" s="3">
        <f>IFERROR(FIND(CHAR(10),AH34,2)-1,999)</f>
        <v>999</v>
      </c>
      <c r="AL34" s="143" t="str">
        <f t="shared" ref="AL34:AL49" si="38">IFERROR(LEFT(LEFT(CLEAN(AH34),MIN(AJ34,AK34))&amp;SPAZI,LUNGH),"!!!")</f>
        <v xml:space="preserve">                                    </v>
      </c>
      <c r="AM34" s="20" t="str">
        <f t="shared" ref="AM34:AM49" si="39">MID(AH34,MIN(AJ34+1,AK34+2,LUNGH+1),1000)</f>
        <v/>
      </c>
      <c r="AN34" s="372" t="s">
        <v>2538</v>
      </c>
      <c r="AO34" s="316" t="str">
        <f>IF(AN34&lt;&gt;"",F34,"------  RIGA OCCUPATA DA PRESCRIZIONI TECNICHE ------")</f>
        <v xml:space="preserve">                                    </v>
      </c>
      <c r="AP34" s="316" t="str">
        <f>AN34&amp;"       "&amp;AO34&amp;CHAR(10)</f>
        <v xml:space="preserve">01                                           
</v>
      </c>
    </row>
    <row r="35" spans="1:42" ht="14.45" x14ac:dyDescent="0.35">
      <c r="A35" s="2">
        <v>2</v>
      </c>
      <c r="B35" s="14" t="str">
        <f t="shared" si="29"/>
        <v/>
      </c>
      <c r="C35" s="3" t="str">
        <f t="shared" ref="C35:C47" si="40">IFERROR(FIND("*",B35)," ")</f>
        <v xml:space="preserve"> </v>
      </c>
      <c r="D35" s="3">
        <f t="shared" ref="D35:D47" si="41">IFERROR(IF(C35=1,FIND("*",B35,C35+1),999),999)</f>
        <v>999</v>
      </c>
      <c r="E35" s="3">
        <f t="shared" si="30"/>
        <v>999</v>
      </c>
      <c r="F35" s="19" t="str">
        <f t="shared" si="31"/>
        <v xml:space="preserve">                                    </v>
      </c>
      <c r="G35" s="20" t="str">
        <f t="shared" si="32"/>
        <v/>
      </c>
      <c r="H35" s="3">
        <f t="shared" si="33"/>
        <v>0</v>
      </c>
      <c r="I35" s="54" t="str">
        <f t="shared" si="34"/>
        <v/>
      </c>
      <c r="J35" s="3">
        <f t="shared" si="35"/>
        <v>36</v>
      </c>
      <c r="K35" s="3" t="str">
        <f t="shared" si="36"/>
        <v>0</v>
      </c>
      <c r="L35" s="2" t="str">
        <f t="shared" ref="L35:P35" si="42">IF(LEFT($F35,1)="*",IFERROR(FIND("=",$F35,K35+1),$D35),"")</f>
        <v/>
      </c>
      <c r="M35" s="2" t="str">
        <f t="shared" si="42"/>
        <v/>
      </c>
      <c r="N35" s="2" t="str">
        <f t="shared" si="42"/>
        <v/>
      </c>
      <c r="O35" s="2" t="str">
        <f t="shared" si="42"/>
        <v/>
      </c>
      <c r="P35" s="2" t="str">
        <f t="shared" si="42"/>
        <v/>
      </c>
      <c r="Q35" s="2" t="str">
        <f t="shared" si="37"/>
        <v/>
      </c>
      <c r="R35" s="117" t="str">
        <f t="shared" ref="R35:R46" si="43">IF(LEFT($H35,6)="*SOSPE"," ",IF(LEFT($F35,1)="*",MID($F35,L35+1,MAX(M35-L35-1,0)),""))</f>
        <v/>
      </c>
      <c r="S35" s="117" t="str">
        <f>IF(LEFT($F35,1)="*",IF(VLOOKUP($H35,ELENCHI!$BK$27:$BS$126,5,FALSE)=LEN(R35),0,1),"")</f>
        <v/>
      </c>
      <c r="T35" s="117" t="str">
        <f>IF(S35=0,IFERROR(LEFT(R35,VLOOKUP($H35,ELENCHI!$BK$27:$CF$126,5,FALSE)-VLOOKUP($H35,ELENCHI!$BK$27:$CF$126,10,FALSE))&amp;IF(VLOOKUP($H35,ELENCHI!$BK$27:$CF$126,10,FALSE)=0,"",",")&amp;RIGHT(R35,VLOOKUP($H35,ELENCHI!$BK$27:$CF$126,10,FALSE)),""),"!!!")</f>
        <v>!!!</v>
      </c>
      <c r="U35" s="2" t="str">
        <f t="shared" ref="U35:U46" si="44">IF(LEFT($F35,1)="*",MID($F35,M35+1,MAX(N35-M35-1,0)),"")</f>
        <v/>
      </c>
      <c r="V35" s="2" t="str">
        <f>IF(LEFT($F35,1)="*",IF(VLOOKUP($H35,ELENCHI!$BK$27:$BS$126,6,FALSE)=LEN(U35),0,1),"")</f>
        <v/>
      </c>
      <c r="W35" s="2" t="str">
        <f>IF(V35=0,IFERROR(LEFT(U35,VLOOKUP($H35,ELENCHI!$BK$27:$CF$126,6,FALSE)-VLOOKUP($H35,ELENCHI!$BK$27:$CF$126,11,FALSE))&amp;IF(VLOOKUP($H35,ELENCHI!$BK$27:$CF$126,11,FALSE)=0,"",",")&amp;RIGHT(U35,VLOOKUP($H35,ELENCHI!$BK$27:$CF$126,11,FALSE)),""),"!!!")</f>
        <v>!!!</v>
      </c>
      <c r="X35" s="117" t="str">
        <f t="shared" ref="X35:X46" si="45">IF(LEFT($F35,1)="*",MID($F35,N35+1,MAX(O35-N35-1,0)),"")</f>
        <v/>
      </c>
      <c r="Y35" s="117" t="str">
        <f>IF(LEFT($F35,1)="*",IF(VLOOKUP($H35,ELENCHI!$BK$27:$BS$126,7,FALSE)=LEN(X35),0,1),"")</f>
        <v/>
      </c>
      <c r="Z35" s="117" t="str">
        <f>IF(Y35=0,IFERROR(LEFT(X35,VLOOKUP($H35,ELENCHI!$BK$27:$CF$126,7,FALSE)-VLOOKUP($H35,ELENCHI!$BK$27:$CF$126,12,FALSE))&amp;IF(VLOOKUP($H35,ELENCHI!$BK$27:$CF$126,12,FALSE)=0,"",",")&amp;RIGHT(X35,VLOOKUP($H35,ELENCHI!$BK$27:$CF$126,12,FALSE)),""),"!!!")</f>
        <v>!!!</v>
      </c>
      <c r="AA35" s="137" t="str">
        <f t="shared" ref="AA35:AA46" si="46">IF(LEFT($F35,1)="*",MID($F35,O35+1,MAX(P35-O35-1,0)),"")</f>
        <v/>
      </c>
      <c r="AB35" s="137" t="str">
        <f>IF(LEFT($F35,1)="*",IF(VLOOKUP($H35,ELENCHI!$BK$27:$BS$126,8,FALSE)=LEN(AA35),0,1),"")</f>
        <v/>
      </c>
      <c r="AC35" s="137" t="str">
        <f>IF(AB35=0,IFERROR(LEFT(AA35,VLOOKUP($H35,ELENCHI!$BK$27:$CF$126,8,FALSE)-VLOOKUP($H35,ELENCHI!$BK$27:$CF$126,13,FALSE))&amp;IF(VLOOKUP($H35,ELENCHI!$BK$27:$CF$126,13,FALSE)=0,"",",")&amp;RIGHT(AA35,VLOOKUP($H35,ELENCHI!$BK$27:$CF$126,13,FALSE)),""),"!!!")</f>
        <v>!!!</v>
      </c>
      <c r="AD35" s="117" t="str">
        <f t="shared" ref="AD35:AD46" si="47">IF(LEFT($F35,1)="*",MID($F35,P35+1,MAX(Q35-P35-1,0)),"")</f>
        <v/>
      </c>
      <c r="AE35" s="117" t="str">
        <f>IF(LEFT($F35,1)="*",IF(VLOOKUP($H35,ELENCHI!$BK$27:$BS$126,9,FALSE)=LEN(AD35),0,1),"")</f>
        <v/>
      </c>
      <c r="AF35" s="117" t="str">
        <f>IF(AE35=0,IFERROR(LEFT(AD35,VLOOKUP($H35,ELENCHI!$BK$27:$CF$126,9,FALSE)-VLOOKUP($H35,ELENCHI!$BK$27:$CF$126,14,FALSE))&amp;IF(VLOOKUP($H35,ELENCHI!$BK$27:$CF$126,14,FALSE)=0,"",",")&amp;RIGHT(AD35,VLOOKUP($H35,ELENCHI!$BK$27:$CF$126,14,FALSE)),""),"!!!")</f>
        <v>!!!</v>
      </c>
      <c r="AG35" s="153">
        <f t="shared" ref="AG35:AG46" si="48">SUM(S35,V35,Y35,AB35,AE35)</f>
        <v>0</v>
      </c>
      <c r="AH35" s="2" t="str">
        <f>AM34&amp;IF(H35&lt;&gt;0,VLOOKUP($H35,ELENCHI!$BK$27:$CF$126,16,FALSE)&amp;T35&amp;VLOOKUP($H35,ELENCHI!$BK$27:$CF$126,17,FALSE)&amp;W35&amp;VLOOKUP($H35,ELENCHI!$BK$27:$CF$126,18,FALSE)&amp;Z35&amp;VLOOKUP($H35,ELENCHI!$BK$27:$CF$126,19,FALSE)&amp;AC35&amp;VLOOKUP($H35,ELENCHI!$BK$27:$CF$126,20,FALSE)&amp;AF35&amp;CHAR(10),I35&amp;IF(IFERROR(FIND(CHAR(10),LEFT(B35,LUNGH),1),0)&gt;0,CHAR(10),""))</f>
        <v/>
      </c>
      <c r="AI35" s="3" t="str">
        <f t="shared" ref="AI35:AI49" si="49">IFERROR(FIND("*",AH35)," ")</f>
        <v xml:space="preserve"> </v>
      </c>
      <c r="AJ35" s="3">
        <f t="shared" ref="AJ35:AJ49" si="50">IFERROR(IF(AI35=1,FIND("*",AH35,AI35+1),999),999)</f>
        <v>999</v>
      </c>
      <c r="AK35" s="3">
        <f t="shared" ref="AK35:AK49" si="51">IFERROR(FIND(CHAR(10),AH35,2)-1,999)</f>
        <v>999</v>
      </c>
      <c r="AL35" s="143" t="str">
        <f t="shared" si="38"/>
        <v xml:space="preserve">                                    </v>
      </c>
      <c r="AM35" s="20" t="str">
        <f t="shared" si="39"/>
        <v/>
      </c>
      <c r="AN35" s="372" t="s">
        <v>2539</v>
      </c>
      <c r="AO35" s="316" t="str">
        <f t="shared" ref="AO35:AO46" si="52">IF(AN35&lt;&gt;"",F35,"------  RIGA OCCUPATA DA PRESCRIZIONI TECNICHE ------")</f>
        <v xml:space="preserve">                                    </v>
      </c>
      <c r="AP35" s="316" t="str">
        <f t="shared" ref="AP35:AP46" si="53">AN35&amp;"       "&amp;AO35&amp;CHAR(10)</f>
        <v xml:space="preserve">02                                           
</v>
      </c>
    </row>
    <row r="36" spans="1:42" ht="14.45" x14ac:dyDescent="0.35">
      <c r="A36" s="2">
        <v>3</v>
      </c>
      <c r="B36" s="14" t="str">
        <f t="shared" si="29"/>
        <v/>
      </c>
      <c r="C36" s="3" t="str">
        <f t="shared" si="40"/>
        <v xml:space="preserve"> </v>
      </c>
      <c r="D36" s="3">
        <f t="shared" si="41"/>
        <v>999</v>
      </c>
      <c r="E36" s="3">
        <f t="shared" si="30"/>
        <v>999</v>
      </c>
      <c r="F36" s="19" t="str">
        <f t="shared" si="31"/>
        <v xml:space="preserve">                                    </v>
      </c>
      <c r="G36" s="20" t="str">
        <f t="shared" si="32"/>
        <v/>
      </c>
      <c r="H36" s="3">
        <f t="shared" si="33"/>
        <v>0</v>
      </c>
      <c r="I36" s="54" t="str">
        <f t="shared" si="34"/>
        <v/>
      </c>
      <c r="J36" s="3">
        <f t="shared" si="35"/>
        <v>36</v>
      </c>
      <c r="K36" s="3" t="str">
        <f t="shared" si="36"/>
        <v>0</v>
      </c>
      <c r="L36" s="2" t="str">
        <f t="shared" ref="L36:P36" si="54">IF(LEFT($F36,1)="*",IFERROR(FIND("=",$F36,K36+1),$D36),"")</f>
        <v/>
      </c>
      <c r="M36" s="2" t="str">
        <f t="shared" si="54"/>
        <v/>
      </c>
      <c r="N36" s="2" t="str">
        <f t="shared" si="54"/>
        <v/>
      </c>
      <c r="O36" s="2" t="str">
        <f t="shared" si="54"/>
        <v/>
      </c>
      <c r="P36" s="2" t="str">
        <f t="shared" si="54"/>
        <v/>
      </c>
      <c r="Q36" s="2" t="str">
        <f t="shared" si="37"/>
        <v/>
      </c>
      <c r="R36" s="117" t="str">
        <f t="shared" si="43"/>
        <v/>
      </c>
      <c r="S36" s="117" t="str">
        <f>IF(LEFT($F36,1)="*",IF(VLOOKUP($H36,ELENCHI!$BK$27:$BS$126,5,FALSE)=LEN(R36),0,1),"")</f>
        <v/>
      </c>
      <c r="T36" s="117" t="str">
        <f>IF(S36=0,IFERROR(LEFT(R36,VLOOKUP($H36,ELENCHI!$BK$27:$CF$126,5,FALSE)-VLOOKUP($H36,ELENCHI!$BK$27:$CF$126,10,FALSE))&amp;IF(VLOOKUP($H36,ELENCHI!$BK$27:$CF$126,10,FALSE)=0,"",",")&amp;RIGHT(R36,VLOOKUP($H36,ELENCHI!$BK$27:$CF$126,10,FALSE)),""),"!!!")</f>
        <v>!!!</v>
      </c>
      <c r="U36" s="2" t="str">
        <f t="shared" si="44"/>
        <v/>
      </c>
      <c r="V36" s="2" t="str">
        <f>IF(LEFT($F36,1)="*",IF(VLOOKUP($H36,ELENCHI!$BK$27:$BS$126,6,FALSE)=LEN(U36),0,1),"")</f>
        <v/>
      </c>
      <c r="W36" s="2" t="str">
        <f>IF(V36=0,IFERROR(LEFT(U36,VLOOKUP($H36,ELENCHI!$BK$27:$CF$126,6,FALSE)-VLOOKUP($H36,ELENCHI!$BK$27:$CF$126,11,FALSE))&amp;IF(VLOOKUP($H36,ELENCHI!$BK$27:$CF$126,11,FALSE)=0,"",",")&amp;RIGHT(U36,VLOOKUP($H36,ELENCHI!$BK$27:$CF$126,11,FALSE)),""),"!!!")</f>
        <v>!!!</v>
      </c>
      <c r="X36" s="117" t="str">
        <f t="shared" si="45"/>
        <v/>
      </c>
      <c r="Y36" s="117" t="str">
        <f>IF(LEFT($F36,1)="*",IF(VLOOKUP($H36,ELENCHI!$BK$27:$BS$126,7,FALSE)=LEN(X36),0,1),"")</f>
        <v/>
      </c>
      <c r="Z36" s="117" t="str">
        <f>IF(Y36=0,IFERROR(LEFT(X36,VLOOKUP($H36,ELENCHI!$BK$27:$CF$126,7,FALSE)-VLOOKUP($H36,ELENCHI!$BK$27:$CF$126,12,FALSE))&amp;IF(VLOOKUP($H36,ELENCHI!$BK$27:$CF$126,12,FALSE)=0,"",",")&amp;RIGHT(X36,VLOOKUP($H36,ELENCHI!$BK$27:$CF$126,12,FALSE)),""),"!!!")</f>
        <v>!!!</v>
      </c>
      <c r="AA36" s="137" t="str">
        <f t="shared" si="46"/>
        <v/>
      </c>
      <c r="AB36" s="137" t="str">
        <f>IF(LEFT($F36,1)="*",IF(VLOOKUP($H36,ELENCHI!$BK$27:$BS$126,8,FALSE)=LEN(AA36),0,1),"")</f>
        <v/>
      </c>
      <c r="AC36" s="137" t="str">
        <f>IF(AB36=0,IFERROR(LEFT(AA36,VLOOKUP($H36,ELENCHI!$BK$27:$CF$126,8,FALSE)-VLOOKUP($H36,ELENCHI!$BK$27:$CF$126,13,FALSE))&amp;IF(VLOOKUP($H36,ELENCHI!$BK$27:$CF$126,13,FALSE)=0,"",",")&amp;RIGHT(AA36,VLOOKUP($H36,ELENCHI!$BK$27:$CF$126,13,FALSE)),""),"!!!")</f>
        <v>!!!</v>
      </c>
      <c r="AD36" s="117" t="str">
        <f t="shared" si="47"/>
        <v/>
      </c>
      <c r="AE36" s="117" t="str">
        <f>IF(LEFT($F36,1)="*",IF(VLOOKUP($H36,ELENCHI!$BK$27:$BS$126,9,FALSE)=LEN(AD36),0,1),"")</f>
        <v/>
      </c>
      <c r="AF36" s="117" t="str">
        <f>IF(AE36=0,IFERROR(LEFT(AD36,VLOOKUP($H36,ELENCHI!$BK$27:$CF$126,9,FALSE)-VLOOKUP($H36,ELENCHI!$BK$27:$CF$126,14,FALSE))&amp;IF(VLOOKUP($H36,ELENCHI!$BK$27:$CF$126,14,FALSE)=0,"",",")&amp;RIGHT(AD36,VLOOKUP($H36,ELENCHI!$BK$27:$CF$126,14,FALSE)),""),"!!!")</f>
        <v>!!!</v>
      </c>
      <c r="AG36" s="153">
        <f t="shared" si="48"/>
        <v>0</v>
      </c>
      <c r="AH36" s="2" t="str">
        <f>AM35&amp;IF(H36&lt;&gt;0,VLOOKUP($H36,ELENCHI!$BK$27:$CF$126,16,FALSE)&amp;T36&amp;VLOOKUP($H36,ELENCHI!$BK$27:$CF$126,17,FALSE)&amp;W36&amp;VLOOKUP($H36,ELENCHI!$BK$27:$CF$126,18,FALSE)&amp;Z36&amp;VLOOKUP($H36,ELENCHI!$BK$27:$CF$126,19,FALSE)&amp;AC36&amp;VLOOKUP($H36,ELENCHI!$BK$27:$CF$126,20,FALSE)&amp;AF36&amp;CHAR(10),I36&amp;IF(IFERROR(FIND(CHAR(10),LEFT(B36,LUNGH),1),0)&gt;0,CHAR(10),""))</f>
        <v/>
      </c>
      <c r="AI36" s="3" t="str">
        <f t="shared" si="49"/>
        <v xml:space="preserve"> </v>
      </c>
      <c r="AJ36" s="3">
        <f t="shared" si="50"/>
        <v>999</v>
      </c>
      <c r="AK36" s="3">
        <f t="shared" si="51"/>
        <v>999</v>
      </c>
      <c r="AL36" s="143" t="str">
        <f t="shared" si="38"/>
        <v xml:space="preserve">                                    </v>
      </c>
      <c r="AM36" s="20" t="str">
        <f t="shared" si="39"/>
        <v/>
      </c>
      <c r="AN36" s="372" t="s">
        <v>2540</v>
      </c>
      <c r="AO36" s="316" t="str">
        <f t="shared" si="52"/>
        <v xml:space="preserve">                                    </v>
      </c>
      <c r="AP36" s="316" t="str">
        <f t="shared" si="53"/>
        <v xml:space="preserve">03                                           
</v>
      </c>
    </row>
    <row r="37" spans="1:42" ht="14.45" x14ac:dyDescent="0.35">
      <c r="A37" s="2">
        <v>4</v>
      </c>
      <c r="B37" s="14" t="str">
        <f t="shared" si="29"/>
        <v/>
      </c>
      <c r="C37" s="3" t="str">
        <f t="shared" si="40"/>
        <v xml:space="preserve"> </v>
      </c>
      <c r="D37" s="3">
        <f t="shared" si="41"/>
        <v>999</v>
      </c>
      <c r="E37" s="3">
        <f t="shared" si="30"/>
        <v>999</v>
      </c>
      <c r="F37" s="19" t="str">
        <f t="shared" si="31"/>
        <v xml:space="preserve">                                    </v>
      </c>
      <c r="G37" s="20" t="str">
        <f t="shared" si="32"/>
        <v/>
      </c>
      <c r="H37" s="3">
        <f t="shared" si="33"/>
        <v>0</v>
      </c>
      <c r="I37" s="54" t="str">
        <f t="shared" si="34"/>
        <v/>
      </c>
      <c r="J37" s="3">
        <f t="shared" si="35"/>
        <v>36</v>
      </c>
      <c r="K37" s="3" t="str">
        <f t="shared" si="36"/>
        <v>0</v>
      </c>
      <c r="L37" s="2" t="str">
        <f t="shared" ref="L37:P37" si="55">IF(LEFT($F37,1)="*",IFERROR(FIND("=",$F37,K37+1),$D37),"")</f>
        <v/>
      </c>
      <c r="M37" s="2" t="str">
        <f t="shared" si="55"/>
        <v/>
      </c>
      <c r="N37" s="2" t="str">
        <f t="shared" si="55"/>
        <v/>
      </c>
      <c r="O37" s="2" t="str">
        <f t="shared" si="55"/>
        <v/>
      </c>
      <c r="P37" s="2" t="str">
        <f t="shared" si="55"/>
        <v/>
      </c>
      <c r="Q37" s="2" t="str">
        <f t="shared" si="37"/>
        <v/>
      </c>
      <c r="R37" s="117" t="str">
        <f t="shared" si="43"/>
        <v/>
      </c>
      <c r="S37" s="117" t="str">
        <f>IF(LEFT($F37,1)="*",IF(VLOOKUP($H37,ELENCHI!$BK$27:$BS$126,5,FALSE)=LEN(R37),0,1),"")</f>
        <v/>
      </c>
      <c r="T37" s="117" t="str">
        <f>IF(S37=0,IFERROR(LEFT(R37,VLOOKUP($H37,ELENCHI!$BK$27:$CF$126,5,FALSE)-VLOOKUP($H37,ELENCHI!$BK$27:$CF$126,10,FALSE))&amp;IF(VLOOKUP($H37,ELENCHI!$BK$27:$CF$126,10,FALSE)=0,"",",")&amp;RIGHT(R37,VLOOKUP($H37,ELENCHI!$BK$27:$CF$126,10,FALSE)),""),"!!!")</f>
        <v>!!!</v>
      </c>
      <c r="U37" s="2" t="str">
        <f t="shared" si="44"/>
        <v/>
      </c>
      <c r="V37" s="2" t="str">
        <f>IF(LEFT($F37,1)="*",IF(VLOOKUP($H37,ELENCHI!$BK$27:$BS$126,6,FALSE)=LEN(U37),0,1),"")</f>
        <v/>
      </c>
      <c r="W37" s="2" t="str">
        <f>IF(V37=0,IFERROR(LEFT(U37,VLOOKUP($H37,ELENCHI!$BK$27:$CF$126,6,FALSE)-VLOOKUP($H37,ELENCHI!$BK$27:$CF$126,11,FALSE))&amp;IF(VLOOKUP($H37,ELENCHI!$BK$27:$CF$126,11,FALSE)=0,"",",")&amp;RIGHT(U37,VLOOKUP($H37,ELENCHI!$BK$27:$CF$126,11,FALSE)),""),"!!!")</f>
        <v>!!!</v>
      </c>
      <c r="X37" s="117" t="str">
        <f t="shared" si="45"/>
        <v/>
      </c>
      <c r="Y37" s="117" t="str">
        <f>IF(LEFT($F37,1)="*",IF(VLOOKUP($H37,ELENCHI!$BK$27:$BS$126,7,FALSE)=LEN(X37),0,1),"")</f>
        <v/>
      </c>
      <c r="Z37" s="117" t="str">
        <f>IF(Y37=0,IFERROR(LEFT(X37,VLOOKUP($H37,ELENCHI!$BK$27:$CF$126,7,FALSE)-VLOOKUP($H37,ELENCHI!$BK$27:$CF$126,12,FALSE))&amp;IF(VLOOKUP($H37,ELENCHI!$BK$27:$CF$126,12,FALSE)=0,"",",")&amp;RIGHT(X37,VLOOKUP($H37,ELENCHI!$BK$27:$CF$126,12,FALSE)),""),"!!!")</f>
        <v>!!!</v>
      </c>
      <c r="AA37" s="137" t="str">
        <f t="shared" si="46"/>
        <v/>
      </c>
      <c r="AB37" s="137" t="str">
        <f>IF(LEFT($F37,1)="*",IF(VLOOKUP($H37,ELENCHI!$BK$27:$BS$126,8,FALSE)=LEN(AA37),0,1),"")</f>
        <v/>
      </c>
      <c r="AC37" s="137" t="str">
        <f>IF(AB37=0,IFERROR(LEFT(AA37,VLOOKUP($H37,ELENCHI!$BK$27:$CF$126,8,FALSE)-VLOOKUP($H37,ELENCHI!$BK$27:$CF$126,13,FALSE))&amp;IF(VLOOKUP($H37,ELENCHI!$BK$27:$CF$126,13,FALSE)=0,"",",")&amp;RIGHT(AA37,VLOOKUP($H37,ELENCHI!$BK$27:$CF$126,13,FALSE)),""),"!!!")</f>
        <v>!!!</v>
      </c>
      <c r="AD37" s="117" t="str">
        <f t="shared" si="47"/>
        <v/>
      </c>
      <c r="AE37" s="117" t="str">
        <f>IF(LEFT($F37,1)="*",IF(VLOOKUP($H37,ELENCHI!$BK$27:$BS$126,9,FALSE)=LEN(AD37),0,1),"")</f>
        <v/>
      </c>
      <c r="AF37" s="117" t="str">
        <f>IF(AE37=0,IFERROR(LEFT(AD37,VLOOKUP($H37,ELENCHI!$BK$27:$CF$126,9,FALSE)-VLOOKUP($H37,ELENCHI!$BK$27:$CF$126,14,FALSE))&amp;IF(VLOOKUP($H37,ELENCHI!$BK$27:$CF$126,14,FALSE)=0,"",",")&amp;RIGHT(AD37,VLOOKUP($H37,ELENCHI!$BK$27:$CF$126,14,FALSE)),""),"!!!")</f>
        <v>!!!</v>
      </c>
      <c r="AG37" s="153">
        <f t="shared" si="48"/>
        <v>0</v>
      </c>
      <c r="AH37" s="2" t="str">
        <f>AM36&amp;IF(H37&lt;&gt;0,VLOOKUP($H37,ELENCHI!$BK$27:$CF$126,16,FALSE)&amp;T37&amp;VLOOKUP($H37,ELENCHI!$BK$27:$CF$126,17,FALSE)&amp;W37&amp;VLOOKUP($H37,ELENCHI!$BK$27:$CF$126,18,FALSE)&amp;Z37&amp;VLOOKUP($H37,ELENCHI!$BK$27:$CF$126,19,FALSE)&amp;AC37&amp;VLOOKUP($H37,ELENCHI!$BK$27:$CF$126,20,FALSE)&amp;AF37&amp;CHAR(10),I37&amp;IF(IFERROR(FIND(CHAR(10),LEFT(B37,LUNGH),1),0)&gt;0,CHAR(10),""))</f>
        <v/>
      </c>
      <c r="AI37" s="3" t="str">
        <f t="shared" si="49"/>
        <v xml:space="preserve"> </v>
      </c>
      <c r="AJ37" s="3">
        <f t="shared" si="50"/>
        <v>999</v>
      </c>
      <c r="AK37" s="3">
        <f t="shared" si="51"/>
        <v>999</v>
      </c>
      <c r="AL37" s="143" t="str">
        <f t="shared" si="38"/>
        <v xml:space="preserve">                                    </v>
      </c>
      <c r="AM37" s="20" t="str">
        <f t="shared" si="39"/>
        <v/>
      </c>
      <c r="AN37" s="372" t="s">
        <v>2541</v>
      </c>
      <c r="AO37" s="316" t="str">
        <f t="shared" si="52"/>
        <v xml:space="preserve">                                    </v>
      </c>
      <c r="AP37" s="316" t="str">
        <f t="shared" si="53"/>
        <v xml:space="preserve">04                                           
</v>
      </c>
    </row>
    <row r="38" spans="1:42" ht="14.45" x14ac:dyDescent="0.35">
      <c r="A38" s="2">
        <v>5</v>
      </c>
      <c r="B38" s="14" t="str">
        <f t="shared" si="29"/>
        <v/>
      </c>
      <c r="C38" s="3" t="str">
        <f t="shared" si="40"/>
        <v xml:space="preserve"> </v>
      </c>
      <c r="D38" s="3">
        <f t="shared" si="41"/>
        <v>999</v>
      </c>
      <c r="E38" s="3">
        <f t="shared" si="30"/>
        <v>999</v>
      </c>
      <c r="F38" s="19" t="str">
        <f t="shared" si="31"/>
        <v xml:space="preserve">                                    </v>
      </c>
      <c r="G38" s="20" t="str">
        <f t="shared" si="32"/>
        <v/>
      </c>
      <c r="H38" s="3">
        <f t="shared" si="33"/>
        <v>0</v>
      </c>
      <c r="I38" s="54" t="str">
        <f t="shared" si="34"/>
        <v/>
      </c>
      <c r="J38" s="3">
        <f t="shared" si="35"/>
        <v>36</v>
      </c>
      <c r="K38" s="3" t="str">
        <f t="shared" si="36"/>
        <v>0</v>
      </c>
      <c r="L38" s="2" t="str">
        <f t="shared" ref="L38:P38" si="56">IF(LEFT($F38,1)="*",IFERROR(FIND("=",$F38,K38+1),$D38),"")</f>
        <v/>
      </c>
      <c r="M38" s="2" t="str">
        <f t="shared" si="56"/>
        <v/>
      </c>
      <c r="N38" s="2" t="str">
        <f t="shared" si="56"/>
        <v/>
      </c>
      <c r="O38" s="2" t="str">
        <f t="shared" si="56"/>
        <v/>
      </c>
      <c r="P38" s="2" t="str">
        <f t="shared" si="56"/>
        <v/>
      </c>
      <c r="Q38" s="2" t="str">
        <f t="shared" si="37"/>
        <v/>
      </c>
      <c r="R38" s="117" t="str">
        <f t="shared" si="43"/>
        <v/>
      </c>
      <c r="S38" s="117" t="str">
        <f>IF(LEFT($F38,1)="*",IF(VLOOKUP($H38,ELENCHI!$BK$27:$BS$126,5,FALSE)=LEN(R38),0,1),"")</f>
        <v/>
      </c>
      <c r="T38" s="117" t="str">
        <f>IF(S38=0,IFERROR(LEFT(R38,VLOOKUP($H38,ELENCHI!$BK$27:$CF$126,5,FALSE)-VLOOKUP($H38,ELENCHI!$BK$27:$CF$126,10,FALSE))&amp;IF(VLOOKUP($H38,ELENCHI!$BK$27:$CF$126,10,FALSE)=0,"",",")&amp;RIGHT(R38,VLOOKUP($H38,ELENCHI!$BK$27:$CF$126,10,FALSE)),""),"!!!")</f>
        <v>!!!</v>
      </c>
      <c r="U38" s="2" t="str">
        <f t="shared" si="44"/>
        <v/>
      </c>
      <c r="V38" s="2" t="str">
        <f>IF(LEFT($F38,1)="*",IF(VLOOKUP($H38,ELENCHI!$BK$27:$BS$126,6,FALSE)=LEN(U38),0,1),"")</f>
        <v/>
      </c>
      <c r="W38" s="2" t="str">
        <f>IF(V38=0,IFERROR(LEFT(U38,VLOOKUP($H38,ELENCHI!$BK$27:$CF$126,6,FALSE)-VLOOKUP($H38,ELENCHI!$BK$27:$CF$126,11,FALSE))&amp;IF(VLOOKUP($H38,ELENCHI!$BK$27:$CF$126,11,FALSE)=0,"",",")&amp;RIGHT(U38,VLOOKUP($H38,ELENCHI!$BK$27:$CF$126,11,FALSE)),""),"!!!")</f>
        <v>!!!</v>
      </c>
      <c r="X38" s="117" t="str">
        <f t="shared" si="45"/>
        <v/>
      </c>
      <c r="Y38" s="117" t="str">
        <f>IF(LEFT($F38,1)="*",IF(VLOOKUP($H38,ELENCHI!$BK$27:$BS$126,7,FALSE)=LEN(X38),0,1),"")</f>
        <v/>
      </c>
      <c r="Z38" s="117" t="str">
        <f>IF(Y38=0,IFERROR(LEFT(X38,VLOOKUP($H38,ELENCHI!$BK$27:$CF$126,7,FALSE)-VLOOKUP($H38,ELENCHI!$BK$27:$CF$126,12,FALSE))&amp;IF(VLOOKUP($H38,ELENCHI!$BK$27:$CF$126,12,FALSE)=0,"",",")&amp;RIGHT(X38,VLOOKUP($H38,ELENCHI!$BK$27:$CF$126,12,FALSE)),""),"!!!")</f>
        <v>!!!</v>
      </c>
      <c r="AA38" s="137" t="str">
        <f t="shared" si="46"/>
        <v/>
      </c>
      <c r="AB38" s="137" t="str">
        <f>IF(LEFT($F38,1)="*",IF(VLOOKUP($H38,ELENCHI!$BK$27:$BS$126,8,FALSE)=LEN(AA38),0,1),"")</f>
        <v/>
      </c>
      <c r="AC38" s="137" t="str">
        <f>IF(AB38=0,IFERROR(LEFT(AA38,VLOOKUP($H38,ELENCHI!$BK$27:$CF$126,8,FALSE)-VLOOKUP($H38,ELENCHI!$BK$27:$CF$126,13,FALSE))&amp;IF(VLOOKUP($H38,ELENCHI!$BK$27:$CF$126,13,FALSE)=0,"",",")&amp;RIGHT(AA38,VLOOKUP($H38,ELENCHI!$BK$27:$CF$126,13,FALSE)),""),"!!!")</f>
        <v>!!!</v>
      </c>
      <c r="AD38" s="117" t="str">
        <f t="shared" si="47"/>
        <v/>
      </c>
      <c r="AE38" s="117" t="str">
        <f>IF(LEFT($F38,1)="*",IF(VLOOKUP($H38,ELENCHI!$BK$27:$BS$126,9,FALSE)=LEN(AD38),0,1),"")</f>
        <v/>
      </c>
      <c r="AF38" s="117" t="str">
        <f>IF(AE38=0,IFERROR(LEFT(AD38,VLOOKUP($H38,ELENCHI!$BK$27:$CF$126,9,FALSE)-VLOOKUP($H38,ELENCHI!$BK$27:$CF$126,14,FALSE))&amp;IF(VLOOKUP($H38,ELENCHI!$BK$27:$CF$126,14,FALSE)=0,"",",")&amp;RIGHT(AD38,VLOOKUP($H38,ELENCHI!$BK$27:$CF$126,14,FALSE)),""),"!!!")</f>
        <v>!!!</v>
      </c>
      <c r="AG38" s="153">
        <f t="shared" si="48"/>
        <v>0</v>
      </c>
      <c r="AH38" s="2" t="str">
        <f>AM37&amp;IF(H38&lt;&gt;0,VLOOKUP($H38,ELENCHI!$BK$27:$CF$126,16,FALSE)&amp;T38&amp;VLOOKUP($H38,ELENCHI!$BK$27:$CF$126,17,FALSE)&amp;W38&amp;VLOOKUP($H38,ELENCHI!$BK$27:$CF$126,18,FALSE)&amp;Z38&amp;VLOOKUP($H38,ELENCHI!$BK$27:$CF$126,19,FALSE)&amp;AC38&amp;VLOOKUP($H38,ELENCHI!$BK$27:$CF$126,20,FALSE)&amp;AF38&amp;CHAR(10),I38&amp;IF(IFERROR(FIND(CHAR(10),LEFT(B38,LUNGH),1),0)&gt;0,CHAR(10),""))</f>
        <v/>
      </c>
      <c r="AI38" s="3" t="str">
        <f t="shared" si="49"/>
        <v xml:space="preserve"> </v>
      </c>
      <c r="AJ38" s="3">
        <f t="shared" si="50"/>
        <v>999</v>
      </c>
      <c r="AK38" s="3">
        <f t="shared" si="51"/>
        <v>999</v>
      </c>
      <c r="AL38" s="143" t="str">
        <f t="shared" si="38"/>
        <v xml:space="preserve">                                    </v>
      </c>
      <c r="AM38" s="20" t="str">
        <f t="shared" si="39"/>
        <v/>
      </c>
      <c r="AN38" s="372" t="s">
        <v>2542</v>
      </c>
      <c r="AO38" s="316" t="str">
        <f t="shared" si="52"/>
        <v xml:space="preserve">                                    </v>
      </c>
      <c r="AP38" s="316" t="str">
        <f t="shared" si="53"/>
        <v xml:space="preserve">05                                           
</v>
      </c>
    </row>
    <row r="39" spans="1:42" ht="14.45" x14ac:dyDescent="0.35">
      <c r="A39" s="2">
        <v>6</v>
      </c>
      <c r="B39" s="14" t="str">
        <f t="shared" si="29"/>
        <v/>
      </c>
      <c r="C39" s="3" t="str">
        <f t="shared" si="40"/>
        <v xml:space="preserve"> </v>
      </c>
      <c r="D39" s="3">
        <f t="shared" si="41"/>
        <v>999</v>
      </c>
      <c r="E39" s="3">
        <f>IFERROR(FIND(CHAR(10),B39,2)-1-IF(LEFT(B39,1)=CHAR(10),1,0),999)</f>
        <v>999</v>
      </c>
      <c r="F39" s="19" t="str">
        <f t="shared" si="31"/>
        <v xml:space="preserve">                                    </v>
      </c>
      <c r="G39" s="20" t="str">
        <f t="shared" si="32"/>
        <v/>
      </c>
      <c r="H39" s="3">
        <f t="shared" si="33"/>
        <v>0</v>
      </c>
      <c r="I39" s="54" t="str">
        <f t="shared" si="34"/>
        <v/>
      </c>
      <c r="J39" s="3">
        <f t="shared" si="35"/>
        <v>36</v>
      </c>
      <c r="K39" s="3" t="str">
        <f t="shared" si="36"/>
        <v>0</v>
      </c>
      <c r="L39" s="2" t="str">
        <f t="shared" ref="L39:P39" si="57">IF(LEFT($F39,1)="*",IFERROR(FIND("=",$F39,K39+1),$D39),"")</f>
        <v/>
      </c>
      <c r="M39" s="2" t="str">
        <f t="shared" si="57"/>
        <v/>
      </c>
      <c r="N39" s="2" t="str">
        <f t="shared" si="57"/>
        <v/>
      </c>
      <c r="O39" s="2" t="str">
        <f t="shared" si="57"/>
        <v/>
      </c>
      <c r="P39" s="2" t="str">
        <f t="shared" si="57"/>
        <v/>
      </c>
      <c r="Q39" s="2" t="str">
        <f t="shared" si="37"/>
        <v/>
      </c>
      <c r="R39" s="117" t="str">
        <f t="shared" si="43"/>
        <v/>
      </c>
      <c r="S39" s="117" t="str">
        <f>IF(LEFT($F39,1)="*",IF(VLOOKUP($H39,ELENCHI!$BK$27:$BS$126,5,FALSE)=LEN(R39),0,1),"")</f>
        <v/>
      </c>
      <c r="T39" s="117" t="str">
        <f>IF(S39=0,IFERROR(LEFT(R39,VLOOKUP($H39,ELENCHI!$BK$27:$CF$126,5,FALSE)-VLOOKUP($H39,ELENCHI!$BK$27:$CF$126,10,FALSE))&amp;IF(VLOOKUP($H39,ELENCHI!$BK$27:$CF$126,10,FALSE)=0,"",",")&amp;RIGHT(R39,VLOOKUP($H39,ELENCHI!$BK$27:$CF$126,10,FALSE)),""),"!!!")</f>
        <v>!!!</v>
      </c>
      <c r="U39" s="2" t="str">
        <f t="shared" si="44"/>
        <v/>
      </c>
      <c r="V39" s="2" t="str">
        <f>IF(LEFT($F39,1)="*",IF(VLOOKUP($H39,ELENCHI!$BK$27:$BS$126,6,FALSE)=LEN(U39),0,1),"")</f>
        <v/>
      </c>
      <c r="W39" s="2" t="str">
        <f>IF(V39=0,IFERROR(LEFT(U39,VLOOKUP($H39,ELENCHI!$BK$27:$CF$126,6,FALSE)-VLOOKUP($H39,ELENCHI!$BK$27:$CF$126,11,FALSE))&amp;IF(VLOOKUP($H39,ELENCHI!$BK$27:$CF$126,11,FALSE)=0,"",",")&amp;RIGHT(U39,VLOOKUP($H39,ELENCHI!$BK$27:$CF$126,11,FALSE)),""),"!!!")</f>
        <v>!!!</v>
      </c>
      <c r="X39" s="117" t="str">
        <f t="shared" si="45"/>
        <v/>
      </c>
      <c r="Y39" s="117" t="str">
        <f>IF(LEFT($F39,1)="*",IF(VLOOKUP($H39,ELENCHI!$BK$27:$BS$126,7,FALSE)=LEN(X39),0,1),"")</f>
        <v/>
      </c>
      <c r="Z39" s="117" t="str">
        <f>IF(Y39=0,IFERROR(LEFT(X39,VLOOKUP($H39,ELENCHI!$BK$27:$CF$126,7,FALSE)-VLOOKUP($H39,ELENCHI!$BK$27:$CF$126,12,FALSE))&amp;IF(VLOOKUP($H39,ELENCHI!$BK$27:$CF$126,12,FALSE)=0,"",",")&amp;RIGHT(X39,VLOOKUP($H39,ELENCHI!$BK$27:$CF$126,12,FALSE)),""),"!!!")</f>
        <v>!!!</v>
      </c>
      <c r="AA39" s="137" t="str">
        <f t="shared" si="46"/>
        <v/>
      </c>
      <c r="AB39" s="137" t="str">
        <f>IF(LEFT($F39,1)="*",IF(VLOOKUP($H39,ELENCHI!$BK$27:$BS$126,8,FALSE)=LEN(AA39),0,1),"")</f>
        <v/>
      </c>
      <c r="AC39" s="137" t="str">
        <f>IF(AB39=0,IFERROR(LEFT(AA39,VLOOKUP($H39,ELENCHI!$BK$27:$CF$126,8,FALSE)-VLOOKUP($H39,ELENCHI!$BK$27:$CF$126,13,FALSE))&amp;IF(VLOOKUP($H39,ELENCHI!$BK$27:$CF$126,13,FALSE)=0,"",",")&amp;RIGHT(AA39,VLOOKUP($H39,ELENCHI!$BK$27:$CF$126,13,FALSE)),""),"!!!")</f>
        <v>!!!</v>
      </c>
      <c r="AD39" s="117" t="str">
        <f t="shared" si="47"/>
        <v/>
      </c>
      <c r="AE39" s="117" t="str">
        <f>IF(LEFT($F39,1)="*",IF(VLOOKUP($H39,ELENCHI!$BK$27:$BS$126,9,FALSE)=LEN(AD39),0,1),"")</f>
        <v/>
      </c>
      <c r="AF39" s="117" t="str">
        <f>IF(AE39=0,IFERROR(LEFT(AD39,VLOOKUP($H39,ELENCHI!$BK$27:$CF$126,9,FALSE)-VLOOKUP($H39,ELENCHI!$BK$27:$CF$126,14,FALSE))&amp;IF(VLOOKUP($H39,ELENCHI!$BK$27:$CF$126,14,FALSE)=0,"",",")&amp;RIGHT(AD39,VLOOKUP($H39,ELENCHI!$BK$27:$CF$126,14,FALSE)),""),"!!!")</f>
        <v>!!!</v>
      </c>
      <c r="AG39" s="153">
        <f t="shared" si="48"/>
        <v>0</v>
      </c>
      <c r="AH39" s="2" t="str">
        <f>AM38&amp;IF(H39&lt;&gt;0,VLOOKUP($H39,ELENCHI!$BK$27:$CF$126,16,FALSE)&amp;T39&amp;VLOOKUP($H39,ELENCHI!$BK$27:$CF$126,17,FALSE)&amp;W39&amp;VLOOKUP($H39,ELENCHI!$BK$27:$CF$126,18,FALSE)&amp;Z39&amp;VLOOKUP($H39,ELENCHI!$BK$27:$CF$126,19,FALSE)&amp;AC39&amp;VLOOKUP($H39,ELENCHI!$BK$27:$CF$126,20,FALSE)&amp;AF39&amp;CHAR(10),I39&amp;IF(IFERROR(FIND(CHAR(10),LEFT(B39,LUNGH),1),0)&gt;0,CHAR(10),""))</f>
        <v/>
      </c>
      <c r="AI39" s="3" t="str">
        <f t="shared" si="49"/>
        <v xml:space="preserve"> </v>
      </c>
      <c r="AJ39" s="3">
        <f t="shared" si="50"/>
        <v>999</v>
      </c>
      <c r="AK39" s="3">
        <f t="shared" si="51"/>
        <v>999</v>
      </c>
      <c r="AL39" s="143" t="str">
        <f t="shared" si="38"/>
        <v xml:space="preserve">                                    </v>
      </c>
      <c r="AM39" s="20" t="str">
        <f t="shared" si="39"/>
        <v/>
      </c>
      <c r="AN39" s="372" t="s">
        <v>2543</v>
      </c>
      <c r="AO39" s="316" t="str">
        <f t="shared" si="52"/>
        <v xml:space="preserve">                                    </v>
      </c>
      <c r="AP39" s="316" t="str">
        <f t="shared" si="53"/>
        <v xml:space="preserve">06                                           
</v>
      </c>
    </row>
    <row r="40" spans="1:42" ht="14.45" x14ac:dyDescent="0.35">
      <c r="A40" s="2">
        <v>7</v>
      </c>
      <c r="B40" s="14" t="str">
        <f t="shared" si="29"/>
        <v/>
      </c>
      <c r="C40" s="3" t="str">
        <f t="shared" si="40"/>
        <v xml:space="preserve"> </v>
      </c>
      <c r="D40" s="3">
        <f t="shared" si="41"/>
        <v>999</v>
      </c>
      <c r="E40" s="3">
        <f t="shared" ref="E40:E46" si="58">IFERROR(FIND(CHAR(10),B40,2)-1-IF(LEFT(B40,1)=CHAR(10),1,0),999)</f>
        <v>999</v>
      </c>
      <c r="F40" s="19" t="str">
        <f t="shared" si="31"/>
        <v xml:space="preserve">                                    </v>
      </c>
      <c r="G40" s="20" t="str">
        <f t="shared" si="32"/>
        <v/>
      </c>
      <c r="H40" s="3">
        <f t="shared" si="33"/>
        <v>0</v>
      </c>
      <c r="I40" s="54" t="str">
        <f t="shared" si="34"/>
        <v/>
      </c>
      <c r="J40" s="3">
        <f t="shared" si="35"/>
        <v>36</v>
      </c>
      <c r="K40" s="3" t="str">
        <f t="shared" si="36"/>
        <v>0</v>
      </c>
      <c r="L40" s="2" t="str">
        <f t="shared" ref="L40:P40" si="59">IF(LEFT($F40,1)="*",IFERROR(FIND("=",$F40,K40+1),$D40),"")</f>
        <v/>
      </c>
      <c r="M40" s="2" t="str">
        <f t="shared" si="59"/>
        <v/>
      </c>
      <c r="N40" s="2" t="str">
        <f t="shared" si="59"/>
        <v/>
      </c>
      <c r="O40" s="2" t="str">
        <f t="shared" si="59"/>
        <v/>
      </c>
      <c r="P40" s="2" t="str">
        <f t="shared" si="59"/>
        <v/>
      </c>
      <c r="Q40" s="2" t="str">
        <f t="shared" si="37"/>
        <v/>
      </c>
      <c r="R40" s="117" t="str">
        <f t="shared" si="43"/>
        <v/>
      </c>
      <c r="S40" s="117" t="str">
        <f>IF(LEFT($F40,1)="*",IF(VLOOKUP($H40,ELENCHI!$BK$27:$BS$126,5,FALSE)=LEN(R40),0,1),"")</f>
        <v/>
      </c>
      <c r="T40" s="117" t="str">
        <f>IF(S40=0,IFERROR(LEFT(R40,VLOOKUP($H40,ELENCHI!$BK$27:$CF$126,5,FALSE)-VLOOKUP($H40,ELENCHI!$BK$27:$CF$126,10,FALSE))&amp;IF(VLOOKUP($H40,ELENCHI!$BK$27:$CF$126,10,FALSE)=0,"",",")&amp;RIGHT(R40,VLOOKUP($H40,ELENCHI!$BK$27:$CF$126,10,FALSE)),""),"!!!")</f>
        <v>!!!</v>
      </c>
      <c r="U40" s="2" t="str">
        <f t="shared" si="44"/>
        <v/>
      </c>
      <c r="V40" s="2" t="str">
        <f>IF(LEFT($F40,1)="*",IF(VLOOKUP($H40,ELENCHI!$BK$27:$BS$126,6,FALSE)=LEN(U40),0,1),"")</f>
        <v/>
      </c>
      <c r="W40" s="2" t="str">
        <f>IF(V40=0,IFERROR(LEFT(U40,VLOOKUP($H40,ELENCHI!$BK$27:$CF$126,6,FALSE)-VLOOKUP($H40,ELENCHI!$BK$27:$CF$126,11,FALSE))&amp;IF(VLOOKUP($H40,ELENCHI!$BK$27:$CF$126,11,FALSE)=0,"",",")&amp;RIGHT(U40,VLOOKUP($H40,ELENCHI!$BK$27:$CF$126,11,FALSE)),""),"!!!")</f>
        <v>!!!</v>
      </c>
      <c r="X40" s="117" t="str">
        <f t="shared" si="45"/>
        <v/>
      </c>
      <c r="Y40" s="117" t="str">
        <f>IF(LEFT($F40,1)="*",IF(VLOOKUP($H40,ELENCHI!$BK$27:$BS$126,7,FALSE)=LEN(X40),0,1),"")</f>
        <v/>
      </c>
      <c r="Z40" s="117" t="str">
        <f>IF(Y40=0,IFERROR(LEFT(X40,VLOOKUP($H40,ELENCHI!$BK$27:$CF$126,7,FALSE)-VLOOKUP($H40,ELENCHI!$BK$27:$CF$126,12,FALSE))&amp;IF(VLOOKUP($H40,ELENCHI!$BK$27:$CF$126,12,FALSE)=0,"",",")&amp;RIGHT(X40,VLOOKUP($H40,ELENCHI!$BK$27:$CF$126,12,FALSE)),""),"!!!")</f>
        <v>!!!</v>
      </c>
      <c r="AA40" s="137" t="str">
        <f t="shared" si="46"/>
        <v/>
      </c>
      <c r="AB40" s="137" t="str">
        <f>IF(LEFT($F40,1)="*",IF(VLOOKUP($H40,ELENCHI!$BK$27:$BS$126,8,FALSE)=LEN(AA40),0,1),"")</f>
        <v/>
      </c>
      <c r="AC40" s="137" t="str">
        <f>IF(AB40=0,IFERROR(LEFT(AA40,VLOOKUP($H40,ELENCHI!$BK$27:$CF$126,8,FALSE)-VLOOKUP($H40,ELENCHI!$BK$27:$CF$126,13,FALSE))&amp;IF(VLOOKUP($H40,ELENCHI!$BK$27:$CF$126,13,FALSE)=0,"",",")&amp;RIGHT(AA40,VLOOKUP($H40,ELENCHI!$BK$27:$CF$126,13,FALSE)),""),"!!!")</f>
        <v>!!!</v>
      </c>
      <c r="AD40" s="117" t="str">
        <f t="shared" si="47"/>
        <v/>
      </c>
      <c r="AE40" s="117" t="str">
        <f>IF(LEFT($F40,1)="*",IF(VLOOKUP($H40,ELENCHI!$BK$27:$BS$126,9,FALSE)=LEN(AD40),0,1),"")</f>
        <v/>
      </c>
      <c r="AF40" s="117" t="str">
        <f>IF(AE40=0,IFERROR(LEFT(AD40,VLOOKUP($H40,ELENCHI!$BK$27:$CF$126,9,FALSE)-VLOOKUP($H40,ELENCHI!$BK$27:$CF$126,14,FALSE))&amp;IF(VLOOKUP($H40,ELENCHI!$BK$27:$CF$126,14,FALSE)=0,"",",")&amp;RIGHT(AD40,VLOOKUP($H40,ELENCHI!$BK$27:$CF$126,14,FALSE)),""),"!!!")</f>
        <v>!!!</v>
      </c>
      <c r="AG40" s="153">
        <f t="shared" si="48"/>
        <v>0</v>
      </c>
      <c r="AH40" s="2" t="str">
        <f>AM39&amp;IF(H40&lt;&gt;0,VLOOKUP($H40,ELENCHI!$BK$27:$CF$126,16,FALSE)&amp;T40&amp;VLOOKUP($H40,ELENCHI!$BK$27:$CF$126,17,FALSE)&amp;W40&amp;VLOOKUP($H40,ELENCHI!$BK$27:$CF$126,18,FALSE)&amp;Z40&amp;VLOOKUP($H40,ELENCHI!$BK$27:$CF$126,19,FALSE)&amp;AC40&amp;VLOOKUP($H40,ELENCHI!$BK$27:$CF$126,20,FALSE)&amp;AF40&amp;CHAR(10),I40&amp;IF(IFERROR(FIND(CHAR(10),LEFT(B40,LUNGH),1),0)&gt;0,CHAR(10),""))</f>
        <v/>
      </c>
      <c r="AI40" s="3" t="str">
        <f t="shared" si="49"/>
        <v xml:space="preserve"> </v>
      </c>
      <c r="AJ40" s="3">
        <f t="shared" si="50"/>
        <v>999</v>
      </c>
      <c r="AK40" s="3">
        <f t="shared" si="51"/>
        <v>999</v>
      </c>
      <c r="AL40" s="143" t="str">
        <f t="shared" si="38"/>
        <v xml:space="preserve">                                    </v>
      </c>
      <c r="AM40" s="20" t="str">
        <f t="shared" si="39"/>
        <v/>
      </c>
      <c r="AN40" s="372" t="s">
        <v>2544</v>
      </c>
      <c r="AO40" s="316" t="str">
        <f t="shared" si="52"/>
        <v xml:space="preserve">                                    </v>
      </c>
      <c r="AP40" s="316" t="str">
        <f t="shared" si="53"/>
        <v xml:space="preserve">07                                           
</v>
      </c>
    </row>
    <row r="41" spans="1:42" ht="14.45" x14ac:dyDescent="0.35">
      <c r="A41" s="2">
        <v>8</v>
      </c>
      <c r="B41" s="14" t="str">
        <f t="shared" si="29"/>
        <v/>
      </c>
      <c r="C41" s="3" t="str">
        <f t="shared" si="40"/>
        <v xml:space="preserve"> </v>
      </c>
      <c r="D41" s="3">
        <f t="shared" si="41"/>
        <v>999</v>
      </c>
      <c r="E41" s="3">
        <f t="shared" si="58"/>
        <v>999</v>
      </c>
      <c r="F41" s="19" t="str">
        <f t="shared" si="31"/>
        <v xml:space="preserve">                                    </v>
      </c>
      <c r="G41" s="20" t="str">
        <f t="shared" si="32"/>
        <v/>
      </c>
      <c r="H41" s="3">
        <f t="shared" si="33"/>
        <v>0</v>
      </c>
      <c r="I41" s="54" t="str">
        <f t="shared" si="34"/>
        <v/>
      </c>
      <c r="J41" s="3">
        <f t="shared" si="35"/>
        <v>36</v>
      </c>
      <c r="K41" s="3" t="str">
        <f t="shared" si="36"/>
        <v>0</v>
      </c>
      <c r="L41" s="2" t="str">
        <f t="shared" ref="L41:P41" si="60">IF(LEFT($F41,1)="*",IFERROR(FIND("=",$F41,K41+1),$D41),"")</f>
        <v/>
      </c>
      <c r="M41" s="2" t="str">
        <f t="shared" si="60"/>
        <v/>
      </c>
      <c r="N41" s="2" t="str">
        <f t="shared" si="60"/>
        <v/>
      </c>
      <c r="O41" s="2" t="str">
        <f t="shared" si="60"/>
        <v/>
      </c>
      <c r="P41" s="2" t="str">
        <f t="shared" si="60"/>
        <v/>
      </c>
      <c r="Q41" s="2" t="str">
        <f t="shared" si="37"/>
        <v/>
      </c>
      <c r="R41" s="117" t="str">
        <f t="shared" si="43"/>
        <v/>
      </c>
      <c r="S41" s="117" t="str">
        <f>IF(LEFT($F41,1)="*",IF(VLOOKUP($H41,ELENCHI!$BK$27:$BS$126,5,FALSE)=LEN(R41),0,1),"")</f>
        <v/>
      </c>
      <c r="T41" s="117" t="str">
        <f>IF(S41=0,IFERROR(LEFT(R41,VLOOKUP($H41,ELENCHI!$BK$27:$CF$126,5,FALSE)-VLOOKUP($H41,ELENCHI!$BK$27:$CF$126,10,FALSE))&amp;IF(VLOOKUP($H41,ELENCHI!$BK$27:$CF$126,10,FALSE)=0,"",",")&amp;RIGHT(R41,VLOOKUP($H41,ELENCHI!$BK$27:$CF$126,10,FALSE)),""),"!!!")</f>
        <v>!!!</v>
      </c>
      <c r="U41" s="2" t="str">
        <f t="shared" si="44"/>
        <v/>
      </c>
      <c r="V41" s="2" t="str">
        <f>IF(LEFT($F41,1)="*",IF(VLOOKUP($H41,ELENCHI!$BK$27:$BS$126,6,FALSE)=LEN(U41),0,1),"")</f>
        <v/>
      </c>
      <c r="W41" s="2" t="str">
        <f>IF(V41=0,IFERROR(LEFT(U41,VLOOKUP($H41,ELENCHI!$BK$27:$CF$126,6,FALSE)-VLOOKUP($H41,ELENCHI!$BK$27:$CF$126,11,FALSE))&amp;IF(VLOOKUP($H41,ELENCHI!$BK$27:$CF$126,11,FALSE)=0,"",",")&amp;RIGHT(U41,VLOOKUP($H41,ELENCHI!$BK$27:$CF$126,11,FALSE)),""),"!!!")</f>
        <v>!!!</v>
      </c>
      <c r="X41" s="117" t="str">
        <f t="shared" si="45"/>
        <v/>
      </c>
      <c r="Y41" s="117" t="str">
        <f>IF(LEFT($F41,1)="*",IF(VLOOKUP($H41,ELENCHI!$BK$27:$BS$126,7,FALSE)=LEN(X41),0,1),"")</f>
        <v/>
      </c>
      <c r="Z41" s="117" t="str">
        <f>IF(Y41=0,IFERROR(LEFT(X41,VLOOKUP($H41,ELENCHI!$BK$27:$CF$126,7,FALSE)-VLOOKUP($H41,ELENCHI!$BK$27:$CF$126,12,FALSE))&amp;IF(VLOOKUP($H41,ELENCHI!$BK$27:$CF$126,12,FALSE)=0,"",",")&amp;RIGHT(X41,VLOOKUP($H41,ELENCHI!$BK$27:$CF$126,12,FALSE)),""),"!!!")</f>
        <v>!!!</v>
      </c>
      <c r="AA41" s="137" t="str">
        <f t="shared" si="46"/>
        <v/>
      </c>
      <c r="AB41" s="137" t="str">
        <f>IF(LEFT($F41,1)="*",IF(VLOOKUP($H41,ELENCHI!$BK$27:$BS$126,8,FALSE)=LEN(AA41),0,1),"")</f>
        <v/>
      </c>
      <c r="AC41" s="137" t="str">
        <f>IF(AB41=0,IFERROR(LEFT(AA41,VLOOKUP($H41,ELENCHI!$BK$27:$CF$126,8,FALSE)-VLOOKUP($H41,ELENCHI!$BK$27:$CF$126,13,FALSE))&amp;IF(VLOOKUP($H41,ELENCHI!$BK$27:$CF$126,13,FALSE)=0,"",",")&amp;RIGHT(AA41,VLOOKUP($H41,ELENCHI!$BK$27:$CF$126,13,FALSE)),""),"!!!")</f>
        <v>!!!</v>
      </c>
      <c r="AD41" s="117" t="str">
        <f t="shared" si="47"/>
        <v/>
      </c>
      <c r="AE41" s="117" t="str">
        <f>IF(LEFT($F41,1)="*",IF(VLOOKUP($H41,ELENCHI!$BK$27:$BS$126,9,FALSE)=LEN(AD41),0,1),"")</f>
        <v/>
      </c>
      <c r="AF41" s="117" t="str">
        <f>IF(AE41=0,IFERROR(LEFT(AD41,VLOOKUP($H41,ELENCHI!$BK$27:$CF$126,9,FALSE)-VLOOKUP($H41,ELENCHI!$BK$27:$CF$126,14,FALSE))&amp;IF(VLOOKUP($H41,ELENCHI!$BK$27:$CF$126,14,FALSE)=0,"",",")&amp;RIGHT(AD41,VLOOKUP($H41,ELENCHI!$BK$27:$CF$126,14,FALSE)),""),"!!!")</f>
        <v>!!!</v>
      </c>
      <c r="AG41" s="153">
        <f t="shared" si="48"/>
        <v>0</v>
      </c>
      <c r="AH41" s="2" t="str">
        <f>AM40&amp;IF(H41&lt;&gt;0,VLOOKUP($H41,ELENCHI!$BK$27:$CF$126,16,FALSE)&amp;T41&amp;VLOOKUP($H41,ELENCHI!$BK$27:$CF$126,17,FALSE)&amp;W41&amp;VLOOKUP($H41,ELENCHI!$BK$27:$CF$126,18,FALSE)&amp;Z41&amp;VLOOKUP($H41,ELENCHI!$BK$27:$CF$126,19,FALSE)&amp;AC41&amp;VLOOKUP($H41,ELENCHI!$BK$27:$CF$126,20,FALSE)&amp;AF41&amp;CHAR(10),I41&amp;IF(IFERROR(FIND(CHAR(10),LEFT(B41,LUNGH),1),0)&gt;0,CHAR(10),""))</f>
        <v/>
      </c>
      <c r="AI41" s="3" t="str">
        <f t="shared" si="49"/>
        <v xml:space="preserve"> </v>
      </c>
      <c r="AJ41" s="3">
        <f t="shared" si="50"/>
        <v>999</v>
      </c>
      <c r="AK41" s="3">
        <f t="shared" si="51"/>
        <v>999</v>
      </c>
      <c r="AL41" s="143" t="str">
        <f t="shared" si="38"/>
        <v xml:space="preserve">                                    </v>
      </c>
      <c r="AM41" s="20" t="str">
        <f t="shared" si="39"/>
        <v/>
      </c>
      <c r="AN41" s="372" t="s">
        <v>2545</v>
      </c>
      <c r="AO41" s="316" t="str">
        <f t="shared" si="52"/>
        <v xml:space="preserve">                                    </v>
      </c>
      <c r="AP41" s="316" t="str">
        <f t="shared" si="53"/>
        <v xml:space="preserve">08                                           
</v>
      </c>
    </row>
    <row r="42" spans="1:42" ht="14.45" x14ac:dyDescent="0.35">
      <c r="A42" s="2">
        <v>9</v>
      </c>
      <c r="B42" s="14" t="str">
        <f t="shared" si="29"/>
        <v/>
      </c>
      <c r="C42" s="3" t="str">
        <f t="shared" si="40"/>
        <v xml:space="preserve"> </v>
      </c>
      <c r="D42" s="3">
        <f t="shared" si="41"/>
        <v>999</v>
      </c>
      <c r="E42" s="3">
        <f t="shared" si="58"/>
        <v>999</v>
      </c>
      <c r="F42" s="19" t="str">
        <f t="shared" si="31"/>
        <v xml:space="preserve">                                    </v>
      </c>
      <c r="G42" s="20" t="str">
        <f t="shared" si="32"/>
        <v/>
      </c>
      <c r="H42" s="3">
        <f t="shared" si="33"/>
        <v>0</v>
      </c>
      <c r="I42" s="54" t="str">
        <f t="shared" si="34"/>
        <v/>
      </c>
      <c r="J42" s="3">
        <f t="shared" si="35"/>
        <v>36</v>
      </c>
      <c r="K42" s="3" t="str">
        <f t="shared" si="36"/>
        <v>0</v>
      </c>
      <c r="L42" s="2" t="str">
        <f t="shared" ref="L42:P42" si="61">IF(LEFT($F42,1)="*",IFERROR(FIND("=",$F42,K42+1),$D42),"")</f>
        <v/>
      </c>
      <c r="M42" s="2" t="str">
        <f t="shared" si="61"/>
        <v/>
      </c>
      <c r="N42" s="2" t="str">
        <f t="shared" si="61"/>
        <v/>
      </c>
      <c r="O42" s="2" t="str">
        <f t="shared" si="61"/>
        <v/>
      </c>
      <c r="P42" s="2" t="str">
        <f t="shared" si="61"/>
        <v/>
      </c>
      <c r="Q42" s="2" t="str">
        <f t="shared" si="37"/>
        <v/>
      </c>
      <c r="R42" s="117" t="str">
        <f t="shared" si="43"/>
        <v/>
      </c>
      <c r="S42" s="117" t="str">
        <f>IF(LEFT($F42,1)="*",IF(VLOOKUP($H42,ELENCHI!$BK$27:$BS$126,5,FALSE)=LEN(R42),0,1),"")</f>
        <v/>
      </c>
      <c r="T42" s="117" t="str">
        <f>IF(S42=0,IFERROR(LEFT(R42,VLOOKUP($H42,ELENCHI!$BK$27:$CF$126,5,FALSE)-VLOOKUP($H42,ELENCHI!$BK$27:$CF$126,10,FALSE))&amp;IF(VLOOKUP($H42,ELENCHI!$BK$27:$CF$126,10,FALSE)=0,"",",")&amp;RIGHT(R42,VLOOKUP($H42,ELENCHI!$BK$27:$CF$126,10,FALSE)),""),"!!!")</f>
        <v>!!!</v>
      </c>
      <c r="U42" s="2" t="str">
        <f t="shared" si="44"/>
        <v/>
      </c>
      <c r="V42" s="2" t="str">
        <f>IF(LEFT($F42,1)="*",IF(VLOOKUP($H42,ELENCHI!$BK$27:$BS$126,6,FALSE)=LEN(U42),0,1),"")</f>
        <v/>
      </c>
      <c r="W42" s="2" t="str">
        <f>IF(V42=0,IFERROR(LEFT(U42,VLOOKUP($H42,ELENCHI!$BK$27:$CF$126,6,FALSE)-VLOOKUP($H42,ELENCHI!$BK$27:$CF$126,11,FALSE))&amp;IF(VLOOKUP($H42,ELENCHI!$BK$27:$CF$126,11,FALSE)=0,"",",")&amp;RIGHT(U42,VLOOKUP($H42,ELENCHI!$BK$27:$CF$126,11,FALSE)),""),"!!!")</f>
        <v>!!!</v>
      </c>
      <c r="X42" s="117" t="str">
        <f t="shared" si="45"/>
        <v/>
      </c>
      <c r="Y42" s="117" t="str">
        <f>IF(LEFT($F42,1)="*",IF(VLOOKUP($H42,ELENCHI!$BK$27:$BS$126,7,FALSE)=LEN(X42),0,1),"")</f>
        <v/>
      </c>
      <c r="Z42" s="117" t="str">
        <f>IF(Y42=0,IFERROR(LEFT(X42,VLOOKUP($H42,ELENCHI!$BK$27:$CF$126,7,FALSE)-VLOOKUP($H42,ELENCHI!$BK$27:$CF$126,12,FALSE))&amp;IF(VLOOKUP($H42,ELENCHI!$BK$27:$CF$126,12,FALSE)=0,"",",")&amp;RIGHT(X42,VLOOKUP($H42,ELENCHI!$BK$27:$CF$126,12,FALSE)),""),"!!!")</f>
        <v>!!!</v>
      </c>
      <c r="AA42" s="137" t="str">
        <f t="shared" si="46"/>
        <v/>
      </c>
      <c r="AB42" s="137" t="str">
        <f>IF(LEFT($F42,1)="*",IF(VLOOKUP($H42,ELENCHI!$BK$27:$BS$126,8,FALSE)=LEN(AA42),0,1),"")</f>
        <v/>
      </c>
      <c r="AC42" s="137" t="str">
        <f>IF(AB42=0,IFERROR(LEFT(AA42,VLOOKUP($H42,ELENCHI!$BK$27:$CF$126,8,FALSE)-VLOOKUP($H42,ELENCHI!$BK$27:$CF$126,13,FALSE))&amp;IF(VLOOKUP($H42,ELENCHI!$BK$27:$CF$126,13,FALSE)=0,"",",")&amp;RIGHT(AA42,VLOOKUP($H42,ELENCHI!$BK$27:$CF$126,13,FALSE)),""),"!!!")</f>
        <v>!!!</v>
      </c>
      <c r="AD42" s="117" t="str">
        <f t="shared" si="47"/>
        <v/>
      </c>
      <c r="AE42" s="117" t="str">
        <f>IF(LEFT($F42,1)="*",IF(VLOOKUP($H42,ELENCHI!$BK$27:$BS$126,9,FALSE)=LEN(AD42),0,1),"")</f>
        <v/>
      </c>
      <c r="AF42" s="117" t="str">
        <f>IF(AE42=0,IFERROR(LEFT(AD42,VLOOKUP($H42,ELENCHI!$BK$27:$CF$126,9,FALSE)-VLOOKUP($H42,ELENCHI!$BK$27:$CF$126,14,FALSE))&amp;IF(VLOOKUP($H42,ELENCHI!$BK$27:$CF$126,14,FALSE)=0,"",",")&amp;RIGHT(AD42,VLOOKUP($H42,ELENCHI!$BK$27:$CF$126,14,FALSE)),""),"!!!")</f>
        <v>!!!</v>
      </c>
      <c r="AG42" s="153">
        <f t="shared" si="48"/>
        <v>0</v>
      </c>
      <c r="AH42" s="2" t="str">
        <f>AM41&amp;IF(H42&lt;&gt;0,VLOOKUP($H42,ELENCHI!$BK$27:$CF$126,16,FALSE)&amp;T42&amp;VLOOKUP($H42,ELENCHI!$BK$27:$CF$126,17,FALSE)&amp;W42&amp;VLOOKUP($H42,ELENCHI!$BK$27:$CF$126,18,FALSE)&amp;Z42&amp;VLOOKUP($H42,ELENCHI!$BK$27:$CF$126,19,FALSE)&amp;AC42&amp;VLOOKUP($H42,ELENCHI!$BK$27:$CF$126,20,FALSE)&amp;AF42&amp;CHAR(10),I42&amp;IF(IFERROR(FIND(CHAR(10),LEFT(B42,LUNGH),1),0)&gt;0,CHAR(10),""))</f>
        <v/>
      </c>
      <c r="AI42" s="3" t="str">
        <f t="shared" si="49"/>
        <v xml:space="preserve"> </v>
      </c>
      <c r="AJ42" s="3">
        <f t="shared" si="50"/>
        <v>999</v>
      </c>
      <c r="AK42" s="3">
        <f t="shared" si="51"/>
        <v>999</v>
      </c>
      <c r="AL42" s="143" t="str">
        <f t="shared" si="38"/>
        <v xml:space="preserve">                                    </v>
      </c>
      <c r="AM42" s="20" t="str">
        <f t="shared" si="39"/>
        <v/>
      </c>
      <c r="AN42" s="372" t="s">
        <v>2546</v>
      </c>
      <c r="AO42" s="316" t="str">
        <f t="shared" si="52"/>
        <v xml:space="preserve">                                    </v>
      </c>
      <c r="AP42" s="316" t="str">
        <f t="shared" si="53"/>
        <v xml:space="preserve">09                                           
</v>
      </c>
    </row>
    <row r="43" spans="1:42" ht="14.45" x14ac:dyDescent="0.35">
      <c r="A43" s="2">
        <v>10</v>
      </c>
      <c r="B43" s="14" t="str">
        <f t="shared" si="29"/>
        <v/>
      </c>
      <c r="C43" s="3" t="str">
        <f t="shared" si="40"/>
        <v xml:space="preserve"> </v>
      </c>
      <c r="D43" s="3">
        <f t="shared" si="41"/>
        <v>999</v>
      </c>
      <c r="E43" s="3">
        <f t="shared" si="58"/>
        <v>999</v>
      </c>
      <c r="F43" s="19" t="str">
        <f t="shared" si="31"/>
        <v xml:space="preserve">                                    </v>
      </c>
      <c r="G43" s="20" t="str">
        <f t="shared" si="32"/>
        <v/>
      </c>
      <c r="H43" s="3">
        <f t="shared" si="33"/>
        <v>0</v>
      </c>
      <c r="I43" s="54" t="str">
        <f t="shared" si="34"/>
        <v/>
      </c>
      <c r="J43" s="3">
        <f t="shared" si="35"/>
        <v>36</v>
      </c>
      <c r="K43" s="3" t="str">
        <f t="shared" si="36"/>
        <v>0</v>
      </c>
      <c r="L43" s="2" t="str">
        <f t="shared" ref="L43:P43" si="62">IF(LEFT($F43,1)="*",IFERROR(FIND("=",$F43,K43+1),$D43),"")</f>
        <v/>
      </c>
      <c r="M43" s="2" t="str">
        <f t="shared" si="62"/>
        <v/>
      </c>
      <c r="N43" s="2" t="str">
        <f t="shared" si="62"/>
        <v/>
      </c>
      <c r="O43" s="2" t="str">
        <f t="shared" si="62"/>
        <v/>
      </c>
      <c r="P43" s="2" t="str">
        <f t="shared" si="62"/>
        <v/>
      </c>
      <c r="Q43" s="2" t="str">
        <f t="shared" si="37"/>
        <v/>
      </c>
      <c r="R43" s="117" t="str">
        <f t="shared" si="43"/>
        <v/>
      </c>
      <c r="S43" s="117" t="str">
        <f>IF(LEFT($F43,1)="*",IF(VLOOKUP($H43,ELENCHI!$BK$27:$BS$126,5,FALSE)=LEN(R43),0,1),"")</f>
        <v/>
      </c>
      <c r="T43" s="117" t="str">
        <f>IF(S43=0,IFERROR(LEFT(R43,VLOOKUP($H43,ELENCHI!$BK$27:$CF$126,5,FALSE)-VLOOKUP($H43,ELENCHI!$BK$27:$CF$126,10,FALSE))&amp;IF(VLOOKUP($H43,ELENCHI!$BK$27:$CF$126,10,FALSE)=0,"",",")&amp;RIGHT(R43,VLOOKUP($H43,ELENCHI!$BK$27:$CF$126,10,FALSE)),""),"!!!")</f>
        <v>!!!</v>
      </c>
      <c r="U43" s="2" t="str">
        <f t="shared" si="44"/>
        <v/>
      </c>
      <c r="V43" s="2" t="str">
        <f>IF(LEFT($F43,1)="*",IF(VLOOKUP($H43,ELENCHI!$BK$27:$BS$126,6,FALSE)=LEN(U43),0,1),"")</f>
        <v/>
      </c>
      <c r="W43" s="2" t="str">
        <f>IF(V43=0,IFERROR(LEFT(U43,VLOOKUP($H43,ELENCHI!$BK$27:$CF$126,6,FALSE)-VLOOKUP($H43,ELENCHI!$BK$27:$CF$126,11,FALSE))&amp;IF(VLOOKUP($H43,ELENCHI!$BK$27:$CF$126,11,FALSE)=0,"",",")&amp;RIGHT(U43,VLOOKUP($H43,ELENCHI!$BK$27:$CF$126,11,FALSE)),""),"!!!")</f>
        <v>!!!</v>
      </c>
      <c r="X43" s="117" t="str">
        <f t="shared" si="45"/>
        <v/>
      </c>
      <c r="Y43" s="117" t="str">
        <f>IF(LEFT($F43,1)="*",IF(VLOOKUP($H43,ELENCHI!$BK$27:$BS$126,7,FALSE)=LEN(X43),0,1),"")</f>
        <v/>
      </c>
      <c r="Z43" s="117" t="str">
        <f>IF(Y43=0,IFERROR(LEFT(X43,VLOOKUP($H43,ELENCHI!$BK$27:$CF$126,7,FALSE)-VLOOKUP($H43,ELENCHI!$BK$27:$CF$126,12,FALSE))&amp;IF(VLOOKUP($H43,ELENCHI!$BK$27:$CF$126,12,FALSE)=0,"",",")&amp;RIGHT(X43,VLOOKUP($H43,ELENCHI!$BK$27:$CF$126,12,FALSE)),""),"!!!")</f>
        <v>!!!</v>
      </c>
      <c r="AA43" s="137" t="str">
        <f t="shared" si="46"/>
        <v/>
      </c>
      <c r="AB43" s="137" t="str">
        <f>IF(LEFT($F43,1)="*",IF(VLOOKUP($H43,ELENCHI!$BK$27:$BS$126,8,FALSE)=LEN(AA43),0,1),"")</f>
        <v/>
      </c>
      <c r="AC43" s="137" t="str">
        <f>IF(AB43=0,IFERROR(LEFT(AA43,VLOOKUP($H43,ELENCHI!$BK$27:$CF$126,8,FALSE)-VLOOKUP($H43,ELENCHI!$BK$27:$CF$126,13,FALSE))&amp;IF(VLOOKUP($H43,ELENCHI!$BK$27:$CF$126,13,FALSE)=0,"",",")&amp;RIGHT(AA43,VLOOKUP($H43,ELENCHI!$BK$27:$CF$126,13,FALSE)),""),"!!!")</f>
        <v>!!!</v>
      </c>
      <c r="AD43" s="117" t="str">
        <f t="shared" si="47"/>
        <v/>
      </c>
      <c r="AE43" s="117" t="str">
        <f>IF(LEFT($F43,1)="*",IF(VLOOKUP($H43,ELENCHI!$BK$27:$BS$126,9,FALSE)=LEN(AD43),0,1),"")</f>
        <v/>
      </c>
      <c r="AF43" s="117" t="str">
        <f>IF(AE43=0,IFERROR(LEFT(AD43,VLOOKUP($H43,ELENCHI!$BK$27:$CF$126,9,FALSE)-VLOOKUP($H43,ELENCHI!$BK$27:$CF$126,14,FALSE))&amp;IF(VLOOKUP($H43,ELENCHI!$BK$27:$CF$126,14,FALSE)=0,"",",")&amp;RIGHT(AD43,VLOOKUP($H43,ELENCHI!$BK$27:$CF$126,14,FALSE)),""),"!!!")</f>
        <v>!!!</v>
      </c>
      <c r="AG43" s="153">
        <f t="shared" si="48"/>
        <v>0</v>
      </c>
      <c r="AH43" s="2" t="str">
        <f>AM42&amp;IF(H43&lt;&gt;0,VLOOKUP($H43,ELENCHI!$BK$27:$CF$126,16,FALSE)&amp;T43&amp;VLOOKUP($H43,ELENCHI!$BK$27:$CF$126,17,FALSE)&amp;W43&amp;VLOOKUP($H43,ELENCHI!$BK$27:$CF$126,18,FALSE)&amp;Z43&amp;VLOOKUP($H43,ELENCHI!$BK$27:$CF$126,19,FALSE)&amp;AC43&amp;VLOOKUP($H43,ELENCHI!$BK$27:$CF$126,20,FALSE)&amp;AF43&amp;CHAR(10),I43&amp;IF(IFERROR(FIND(CHAR(10),LEFT(B43,LUNGH),1),0)&gt;0,CHAR(10),""))</f>
        <v/>
      </c>
      <c r="AI43" s="3" t="str">
        <f t="shared" si="49"/>
        <v xml:space="preserve"> </v>
      </c>
      <c r="AJ43" s="3">
        <f t="shared" si="50"/>
        <v>999</v>
      </c>
      <c r="AK43" s="3">
        <f t="shared" si="51"/>
        <v>999</v>
      </c>
      <c r="AL43" s="143" t="str">
        <f t="shared" si="38"/>
        <v xml:space="preserve">                                    </v>
      </c>
      <c r="AM43" s="20" t="str">
        <f t="shared" si="39"/>
        <v/>
      </c>
      <c r="AN43" s="372" t="s">
        <v>2547</v>
      </c>
      <c r="AO43" s="316" t="str">
        <f t="shared" si="52"/>
        <v xml:space="preserve">                                    </v>
      </c>
      <c r="AP43" s="316" t="str">
        <f t="shared" si="53"/>
        <v xml:space="preserve">10                                           
</v>
      </c>
    </row>
    <row r="44" spans="1:42" ht="14.45" x14ac:dyDescent="0.35">
      <c r="A44" s="2">
        <v>11</v>
      </c>
      <c r="B44" s="14" t="str">
        <f t="shared" si="29"/>
        <v/>
      </c>
      <c r="C44" s="3" t="str">
        <f t="shared" si="40"/>
        <v xml:space="preserve"> </v>
      </c>
      <c r="D44" s="3">
        <f t="shared" si="41"/>
        <v>999</v>
      </c>
      <c r="E44" s="3">
        <f t="shared" si="58"/>
        <v>999</v>
      </c>
      <c r="F44" s="19" t="str">
        <f t="shared" si="31"/>
        <v xml:space="preserve">                                    </v>
      </c>
      <c r="G44" s="20" t="str">
        <f t="shared" si="32"/>
        <v/>
      </c>
      <c r="H44" s="3">
        <f t="shared" si="33"/>
        <v>0</v>
      </c>
      <c r="I44" s="54" t="str">
        <f t="shared" si="34"/>
        <v/>
      </c>
      <c r="J44" s="3">
        <f t="shared" si="35"/>
        <v>36</v>
      </c>
      <c r="K44" s="3" t="str">
        <f t="shared" si="36"/>
        <v>0</v>
      </c>
      <c r="L44" s="2" t="str">
        <f t="shared" ref="L44:P44" si="63">IF(LEFT($F44,1)="*",IFERROR(FIND("=",$F44,K44+1),$D44),"")</f>
        <v/>
      </c>
      <c r="M44" s="2" t="str">
        <f t="shared" si="63"/>
        <v/>
      </c>
      <c r="N44" s="2" t="str">
        <f t="shared" si="63"/>
        <v/>
      </c>
      <c r="O44" s="2" t="str">
        <f t="shared" si="63"/>
        <v/>
      </c>
      <c r="P44" s="2" t="str">
        <f t="shared" si="63"/>
        <v/>
      </c>
      <c r="Q44" s="2" t="str">
        <f t="shared" si="37"/>
        <v/>
      </c>
      <c r="R44" s="117" t="str">
        <f t="shared" si="43"/>
        <v/>
      </c>
      <c r="S44" s="117" t="str">
        <f>IF(LEFT($F44,1)="*",IF(VLOOKUP($H44,ELENCHI!$BK$27:$BS$126,5,FALSE)=LEN(R44),0,1),"")</f>
        <v/>
      </c>
      <c r="T44" s="117" t="str">
        <f>IF(S44=0,IFERROR(LEFT(R44,VLOOKUP($H44,ELENCHI!$BK$27:$CF$126,5,FALSE)-VLOOKUP($H44,ELENCHI!$BK$27:$CF$126,10,FALSE))&amp;IF(VLOOKUP($H44,ELENCHI!$BK$27:$CF$126,10,FALSE)=0,"",",")&amp;RIGHT(R44,VLOOKUP($H44,ELENCHI!$BK$27:$CF$126,10,FALSE)),""),"!!!")</f>
        <v>!!!</v>
      </c>
      <c r="U44" s="2" t="str">
        <f t="shared" si="44"/>
        <v/>
      </c>
      <c r="V44" s="2" t="str">
        <f>IF(LEFT($F44,1)="*",IF(VLOOKUP($H44,ELENCHI!$BK$27:$BS$126,6,FALSE)=LEN(U44),0,1),"")</f>
        <v/>
      </c>
      <c r="W44" s="2" t="str">
        <f>IF(V44=0,IFERROR(LEFT(U44,VLOOKUP($H44,ELENCHI!$BK$27:$CF$126,6,FALSE)-VLOOKUP($H44,ELENCHI!$BK$27:$CF$126,11,FALSE))&amp;IF(VLOOKUP($H44,ELENCHI!$BK$27:$CF$126,11,FALSE)=0,"",",")&amp;RIGHT(U44,VLOOKUP($H44,ELENCHI!$BK$27:$CF$126,11,FALSE)),""),"!!!")</f>
        <v>!!!</v>
      </c>
      <c r="X44" s="117" t="str">
        <f t="shared" si="45"/>
        <v/>
      </c>
      <c r="Y44" s="117" t="str">
        <f>IF(LEFT($F44,1)="*",IF(VLOOKUP($H44,ELENCHI!$BK$27:$BS$126,7,FALSE)=LEN(X44),0,1),"")</f>
        <v/>
      </c>
      <c r="Z44" s="117" t="str">
        <f>IF(Y44=0,IFERROR(LEFT(X44,VLOOKUP($H44,ELENCHI!$BK$27:$CF$126,7,FALSE)-VLOOKUP($H44,ELENCHI!$BK$27:$CF$126,12,FALSE))&amp;IF(VLOOKUP($H44,ELENCHI!$BK$27:$CF$126,12,FALSE)=0,"",",")&amp;RIGHT(X44,VLOOKUP($H44,ELENCHI!$BK$27:$CF$126,12,FALSE)),""),"!!!")</f>
        <v>!!!</v>
      </c>
      <c r="AA44" s="137" t="str">
        <f t="shared" si="46"/>
        <v/>
      </c>
      <c r="AB44" s="137" t="str">
        <f>IF(LEFT($F44,1)="*",IF(VLOOKUP($H44,ELENCHI!$BK$27:$BS$126,8,FALSE)=LEN(AA44),0,1),"")</f>
        <v/>
      </c>
      <c r="AC44" s="137" t="str">
        <f>IF(AB44=0,IFERROR(LEFT(AA44,VLOOKUP($H44,ELENCHI!$BK$27:$CF$126,8,FALSE)-VLOOKUP($H44,ELENCHI!$BK$27:$CF$126,13,FALSE))&amp;IF(VLOOKUP($H44,ELENCHI!$BK$27:$CF$126,13,FALSE)=0,"",",")&amp;RIGHT(AA44,VLOOKUP($H44,ELENCHI!$BK$27:$CF$126,13,FALSE)),""),"!!!")</f>
        <v>!!!</v>
      </c>
      <c r="AD44" s="117" t="str">
        <f t="shared" si="47"/>
        <v/>
      </c>
      <c r="AE44" s="117" t="str">
        <f>IF(LEFT($F44,1)="*",IF(VLOOKUP($H44,ELENCHI!$BK$27:$BS$126,9,FALSE)=LEN(AD44),0,1),"")</f>
        <v/>
      </c>
      <c r="AF44" s="117" t="str">
        <f>IF(AE44=0,IFERROR(LEFT(AD44,VLOOKUP($H44,ELENCHI!$BK$27:$CF$126,9,FALSE)-VLOOKUP($H44,ELENCHI!$BK$27:$CF$126,14,FALSE))&amp;IF(VLOOKUP($H44,ELENCHI!$BK$27:$CF$126,14,FALSE)=0,"",",")&amp;RIGHT(AD44,VLOOKUP($H44,ELENCHI!$BK$27:$CF$126,14,FALSE)),""),"!!!")</f>
        <v>!!!</v>
      </c>
      <c r="AG44" s="153">
        <f t="shared" si="48"/>
        <v>0</v>
      </c>
      <c r="AH44" s="2" t="str">
        <f>AM43&amp;IF(H44&lt;&gt;0,VLOOKUP($H44,ELENCHI!$BK$27:$CF$126,16,FALSE)&amp;T44&amp;VLOOKUP($H44,ELENCHI!$BK$27:$CF$126,17,FALSE)&amp;W44&amp;VLOOKUP($H44,ELENCHI!$BK$27:$CF$126,18,FALSE)&amp;Z44&amp;VLOOKUP($H44,ELENCHI!$BK$27:$CF$126,19,FALSE)&amp;AC44&amp;VLOOKUP($H44,ELENCHI!$BK$27:$CF$126,20,FALSE)&amp;AF44&amp;CHAR(10),I44&amp;IF(IFERROR(FIND(CHAR(10),LEFT(B44,LUNGH),1),0)&gt;0,CHAR(10),""))</f>
        <v/>
      </c>
      <c r="AI44" s="3" t="str">
        <f t="shared" si="49"/>
        <v xml:space="preserve"> </v>
      </c>
      <c r="AJ44" s="3">
        <f t="shared" si="50"/>
        <v>999</v>
      </c>
      <c r="AK44" s="3">
        <f t="shared" si="51"/>
        <v>999</v>
      </c>
      <c r="AL44" s="143" t="str">
        <f t="shared" si="38"/>
        <v xml:space="preserve">                                    </v>
      </c>
      <c r="AM44" s="20" t="str">
        <f t="shared" si="39"/>
        <v/>
      </c>
      <c r="AN44" s="372" t="s">
        <v>2548</v>
      </c>
      <c r="AO44" s="316" t="str">
        <f t="shared" si="52"/>
        <v xml:space="preserve">                                    </v>
      </c>
      <c r="AP44" s="316" t="str">
        <f t="shared" si="53"/>
        <v xml:space="preserve">11                                           
</v>
      </c>
    </row>
    <row r="45" spans="1:42" ht="14.45" x14ac:dyDescent="0.35">
      <c r="A45" s="2">
        <v>12</v>
      </c>
      <c r="B45" s="14" t="str">
        <f t="shared" si="29"/>
        <v/>
      </c>
      <c r="C45" s="3" t="str">
        <f t="shared" si="40"/>
        <v xml:space="preserve"> </v>
      </c>
      <c r="D45" s="3">
        <f t="shared" si="41"/>
        <v>999</v>
      </c>
      <c r="E45" s="3">
        <f t="shared" si="58"/>
        <v>999</v>
      </c>
      <c r="F45" s="19" t="str">
        <f t="shared" si="31"/>
        <v xml:space="preserve">                                    </v>
      </c>
      <c r="G45" s="20" t="str">
        <f t="shared" si="32"/>
        <v/>
      </c>
      <c r="H45" s="3">
        <f t="shared" si="33"/>
        <v>0</v>
      </c>
      <c r="I45" s="54" t="str">
        <f t="shared" si="34"/>
        <v/>
      </c>
      <c r="J45" s="3">
        <f t="shared" si="35"/>
        <v>36</v>
      </c>
      <c r="K45" s="3" t="str">
        <f t="shared" si="36"/>
        <v>0</v>
      </c>
      <c r="L45" s="2" t="str">
        <f t="shared" ref="L45:P45" si="64">IF(LEFT($F45,1)="*",IFERROR(FIND("=",$F45,K45+1),$D45),"")</f>
        <v/>
      </c>
      <c r="M45" s="2" t="str">
        <f t="shared" si="64"/>
        <v/>
      </c>
      <c r="N45" s="2" t="str">
        <f t="shared" si="64"/>
        <v/>
      </c>
      <c r="O45" s="2" t="str">
        <f t="shared" si="64"/>
        <v/>
      </c>
      <c r="P45" s="2" t="str">
        <f t="shared" si="64"/>
        <v/>
      </c>
      <c r="Q45" s="2" t="str">
        <f t="shared" si="37"/>
        <v/>
      </c>
      <c r="R45" s="117" t="str">
        <f t="shared" si="43"/>
        <v/>
      </c>
      <c r="S45" s="117" t="str">
        <f>IF(LEFT($F45,1)="*",IF(VLOOKUP($H45,ELENCHI!$BK$27:$BS$126,5,FALSE)=LEN(R45),0,1),"")</f>
        <v/>
      </c>
      <c r="T45" s="117" t="str">
        <f>IF(S45=0,IFERROR(LEFT(R45,VLOOKUP($H45,ELENCHI!$BK$27:$CF$126,5,FALSE)-VLOOKUP($H45,ELENCHI!$BK$27:$CF$126,10,FALSE))&amp;IF(VLOOKUP($H45,ELENCHI!$BK$27:$CF$126,10,FALSE)=0,"",",")&amp;RIGHT(R45,VLOOKUP($H45,ELENCHI!$BK$27:$CF$126,10,FALSE)),""),"!!!")</f>
        <v>!!!</v>
      </c>
      <c r="U45" s="2" t="str">
        <f t="shared" si="44"/>
        <v/>
      </c>
      <c r="V45" s="2" t="str">
        <f>IF(LEFT($F45,1)="*",IF(VLOOKUP($H45,ELENCHI!$BK$27:$BS$126,6,FALSE)=LEN(U45),0,1),"")</f>
        <v/>
      </c>
      <c r="W45" s="2" t="str">
        <f>IF(V45=0,IFERROR(LEFT(U45,VLOOKUP($H45,ELENCHI!$BK$27:$CF$126,6,FALSE)-VLOOKUP($H45,ELENCHI!$BK$27:$CF$126,11,FALSE))&amp;IF(VLOOKUP($H45,ELENCHI!$BK$27:$CF$126,11,FALSE)=0,"",",")&amp;RIGHT(U45,VLOOKUP($H45,ELENCHI!$BK$27:$CF$126,11,FALSE)),""),"!!!")</f>
        <v>!!!</v>
      </c>
      <c r="X45" s="117" t="str">
        <f t="shared" si="45"/>
        <v/>
      </c>
      <c r="Y45" s="117" t="str">
        <f>IF(LEFT($F45,1)="*",IF(VLOOKUP($H45,ELENCHI!$BK$27:$BS$126,7,FALSE)=LEN(X45),0,1),"")</f>
        <v/>
      </c>
      <c r="Z45" s="117" t="str">
        <f>IF(Y45=0,IFERROR(LEFT(X45,VLOOKUP($H45,ELENCHI!$BK$27:$CF$126,7,FALSE)-VLOOKUP($H45,ELENCHI!$BK$27:$CF$126,12,FALSE))&amp;IF(VLOOKUP($H45,ELENCHI!$BK$27:$CF$126,12,FALSE)=0,"",",")&amp;RIGHT(X45,VLOOKUP($H45,ELENCHI!$BK$27:$CF$126,12,FALSE)),""),"!!!")</f>
        <v>!!!</v>
      </c>
      <c r="AA45" s="137" t="str">
        <f t="shared" si="46"/>
        <v/>
      </c>
      <c r="AB45" s="137" t="str">
        <f>IF(LEFT($F45,1)="*",IF(VLOOKUP($H45,ELENCHI!$BK$27:$BS$126,8,FALSE)=LEN(AA45),0,1),"")</f>
        <v/>
      </c>
      <c r="AC45" s="137" t="str">
        <f>IF(AB45=0,IFERROR(LEFT(AA45,VLOOKUP($H45,ELENCHI!$BK$27:$CF$126,8,FALSE)-VLOOKUP($H45,ELENCHI!$BK$27:$CF$126,13,FALSE))&amp;IF(VLOOKUP($H45,ELENCHI!$BK$27:$CF$126,13,FALSE)=0,"",",")&amp;RIGHT(AA45,VLOOKUP($H45,ELENCHI!$BK$27:$CF$126,13,FALSE)),""),"!!!")</f>
        <v>!!!</v>
      </c>
      <c r="AD45" s="117" t="str">
        <f t="shared" si="47"/>
        <v/>
      </c>
      <c r="AE45" s="117" t="str">
        <f>IF(LEFT($F45,1)="*",IF(VLOOKUP($H45,ELENCHI!$BK$27:$BS$126,9,FALSE)=LEN(AD45),0,1),"")</f>
        <v/>
      </c>
      <c r="AF45" s="117" t="str">
        <f>IF(AE45=0,IFERROR(LEFT(AD45,VLOOKUP($H45,ELENCHI!$BK$27:$CF$126,9,FALSE)-VLOOKUP($H45,ELENCHI!$BK$27:$CF$126,14,FALSE))&amp;IF(VLOOKUP($H45,ELENCHI!$BK$27:$CF$126,14,FALSE)=0,"",",")&amp;RIGHT(AD45,VLOOKUP($H45,ELENCHI!$BK$27:$CF$126,14,FALSE)),""),"!!!")</f>
        <v>!!!</v>
      </c>
      <c r="AG45" s="153">
        <f t="shared" si="48"/>
        <v>0</v>
      </c>
      <c r="AH45" s="2" t="str">
        <f>AM44&amp;IF(H45&lt;&gt;0,VLOOKUP($H45,ELENCHI!$BK$27:$CF$126,16,FALSE)&amp;T45&amp;VLOOKUP($H45,ELENCHI!$BK$27:$CF$126,17,FALSE)&amp;W45&amp;VLOOKUP($H45,ELENCHI!$BK$27:$CF$126,18,FALSE)&amp;Z45&amp;VLOOKUP($H45,ELENCHI!$BK$27:$CF$126,19,FALSE)&amp;AC45&amp;VLOOKUP($H45,ELENCHI!$BK$27:$CF$126,20,FALSE)&amp;AF45&amp;CHAR(10),I45&amp;IF(IFERROR(FIND(CHAR(10),LEFT(B45,LUNGH),1),0)&gt;0,CHAR(10),""))</f>
        <v/>
      </c>
      <c r="AI45" s="3" t="str">
        <f t="shared" si="49"/>
        <v xml:space="preserve"> </v>
      </c>
      <c r="AJ45" s="3">
        <f t="shared" si="50"/>
        <v>999</v>
      </c>
      <c r="AK45" s="3">
        <f t="shared" si="51"/>
        <v>999</v>
      </c>
      <c r="AL45" s="143" t="str">
        <f t="shared" si="38"/>
        <v xml:space="preserve">                                    </v>
      </c>
      <c r="AM45" s="20" t="str">
        <f t="shared" si="39"/>
        <v/>
      </c>
      <c r="AN45" s="372" t="s">
        <v>2549</v>
      </c>
      <c r="AO45" s="316" t="str">
        <f t="shared" si="52"/>
        <v xml:space="preserve">                                    </v>
      </c>
      <c r="AP45" s="316" t="str">
        <f t="shared" si="53"/>
        <v xml:space="preserve">12                                           
</v>
      </c>
    </row>
    <row r="46" spans="1:42" ht="14.45" x14ac:dyDescent="0.35">
      <c r="A46" s="2">
        <v>13</v>
      </c>
      <c r="B46" s="14" t="str">
        <f t="shared" si="29"/>
        <v/>
      </c>
      <c r="C46" s="3" t="str">
        <f t="shared" si="40"/>
        <v xml:space="preserve"> </v>
      </c>
      <c r="D46" s="3">
        <f t="shared" si="41"/>
        <v>999</v>
      </c>
      <c r="E46" s="3">
        <f t="shared" si="58"/>
        <v>999</v>
      </c>
      <c r="F46" s="19" t="str">
        <f t="shared" si="31"/>
        <v xml:space="preserve">                                    </v>
      </c>
      <c r="G46" s="20" t="str">
        <f t="shared" si="32"/>
        <v/>
      </c>
      <c r="H46" s="3">
        <f t="shared" si="33"/>
        <v>0</v>
      </c>
      <c r="I46" s="54" t="str">
        <f>CLEAN(LEFT(LEFT(CLEAN(B46),MIN(D46,E46)),LUNGH))</f>
        <v/>
      </c>
      <c r="J46" s="3">
        <f>IF(I47&lt;&gt;"","",LEN(F46)-LEN(I46)-LEN($I$22))</f>
        <v>36</v>
      </c>
      <c r="K46" s="3" t="str">
        <f t="shared" si="36"/>
        <v>0</v>
      </c>
      <c r="L46" s="2" t="str">
        <f t="shared" ref="L46:P46" si="65">IF(LEFT($F46,1)="*",IFERROR(FIND("=",$F46,K46+1),$D46),"")</f>
        <v/>
      </c>
      <c r="M46" s="2" t="str">
        <f t="shared" si="65"/>
        <v/>
      </c>
      <c r="N46" s="2" t="str">
        <f t="shared" si="65"/>
        <v/>
      </c>
      <c r="O46" s="2" t="str">
        <f t="shared" si="65"/>
        <v/>
      </c>
      <c r="P46" s="2" t="str">
        <f t="shared" si="65"/>
        <v/>
      </c>
      <c r="Q46" s="2" t="str">
        <f t="shared" si="37"/>
        <v/>
      </c>
      <c r="R46" s="117" t="str">
        <f t="shared" si="43"/>
        <v/>
      </c>
      <c r="S46" s="117" t="str">
        <f>IF(LEFT($F46,1)="*",IF(VLOOKUP($H46,ELENCHI!$BK$27:$BS$126,5,FALSE)=LEN(R46),0,1),"")</f>
        <v/>
      </c>
      <c r="T46" s="117" t="str">
        <f>IF(S46=0,IFERROR(LEFT(R46,VLOOKUP($H46,ELENCHI!$BK$27:$CF$126,5,FALSE)-VLOOKUP($H46,ELENCHI!$BK$27:$CF$126,10,FALSE))&amp;IF(VLOOKUP($H46,ELENCHI!$BK$27:$CF$126,10,FALSE)=0,"",",")&amp;RIGHT(R46,VLOOKUP($H46,ELENCHI!$BK$27:$CF$126,10,FALSE)),""),"!!!")</f>
        <v>!!!</v>
      </c>
      <c r="U46" s="2" t="str">
        <f t="shared" si="44"/>
        <v/>
      </c>
      <c r="V46" s="2" t="str">
        <f>IF(LEFT($F46,1)="*",IF(VLOOKUP($H46,ELENCHI!$BK$27:$BS$126,6,FALSE)=LEN(U46),0,1),"")</f>
        <v/>
      </c>
      <c r="W46" s="2" t="str">
        <f>IF(V46=0,IFERROR(LEFT(U46,VLOOKUP($H46,ELENCHI!$BK$27:$CF$126,6,FALSE)-VLOOKUP($H46,ELENCHI!$BK$27:$CF$126,11,FALSE))&amp;IF(VLOOKUP($H46,ELENCHI!$BK$27:$CF$126,11,FALSE)=0,"",",")&amp;RIGHT(U46,VLOOKUP($H46,ELENCHI!$BK$27:$CF$126,11,FALSE)),""),"!!!")</f>
        <v>!!!</v>
      </c>
      <c r="X46" s="117" t="str">
        <f t="shared" si="45"/>
        <v/>
      </c>
      <c r="Y46" s="117" t="str">
        <f>IF(LEFT($F46,1)="*",IF(VLOOKUP($H46,ELENCHI!$BK$27:$BS$126,7,FALSE)=LEN(X46),0,1),"")</f>
        <v/>
      </c>
      <c r="Z46" s="117" t="str">
        <f>IF(Y46=0,IFERROR(LEFT(X46,VLOOKUP($H46,ELENCHI!$BK$27:$CF$126,7,FALSE)-VLOOKUP($H46,ELENCHI!$BK$27:$CF$126,12,FALSE))&amp;IF(VLOOKUP($H46,ELENCHI!$BK$27:$CF$126,12,FALSE)=0,"",",")&amp;RIGHT(X46,VLOOKUP($H46,ELENCHI!$BK$27:$CF$126,12,FALSE)),""),"!!!")</f>
        <v>!!!</v>
      </c>
      <c r="AA46" s="137" t="str">
        <f t="shared" si="46"/>
        <v/>
      </c>
      <c r="AB46" s="137" t="str">
        <f>IF(LEFT($F46,1)="*",IF(VLOOKUP($H46,ELENCHI!$BK$27:$BS$126,8,FALSE)=LEN(AA46),0,1),"")</f>
        <v/>
      </c>
      <c r="AC46" s="137" t="str">
        <f>IF(AB46=0,IFERROR(LEFT(AA46,VLOOKUP($H46,ELENCHI!$BK$27:$CF$126,8,FALSE)-VLOOKUP($H46,ELENCHI!$BK$27:$CF$126,13,FALSE))&amp;IF(VLOOKUP($H46,ELENCHI!$BK$27:$CF$126,13,FALSE)=0,"",",")&amp;RIGHT(AA46,VLOOKUP($H46,ELENCHI!$BK$27:$CF$126,13,FALSE)),""),"!!!")</f>
        <v>!!!</v>
      </c>
      <c r="AD46" s="117" t="str">
        <f t="shared" si="47"/>
        <v/>
      </c>
      <c r="AE46" s="117" t="str">
        <f>IF(LEFT($F46,1)="*",IF(VLOOKUP($H46,ELENCHI!$BK$27:$BS$126,9,FALSE)=LEN(AD46),0,1),"")</f>
        <v/>
      </c>
      <c r="AF46" s="117" t="str">
        <f>IF(AE46=0,IFERROR(LEFT(AD46,VLOOKUP($H46,ELENCHI!$BK$27:$CF$126,9,FALSE)-VLOOKUP($H46,ELENCHI!$BK$27:$CF$126,14,FALSE))&amp;IF(VLOOKUP($H46,ELENCHI!$BK$27:$CF$126,14,FALSE)=0,"",",")&amp;RIGHT(AD46,VLOOKUP($H46,ELENCHI!$BK$27:$CF$126,14,FALSE)),""),"!!!")</f>
        <v>!!!</v>
      </c>
      <c r="AG46" s="153">
        <f t="shared" si="48"/>
        <v>0</v>
      </c>
      <c r="AH46" s="2" t="str">
        <f>AM45&amp;IF(H46&lt;&gt;0,VLOOKUP($H46,ELENCHI!$BK$27:$CF$126,16,FALSE)&amp;T46&amp;VLOOKUP($H46,ELENCHI!$BK$27:$CF$126,17,FALSE)&amp;W46&amp;VLOOKUP($H46,ELENCHI!$BK$27:$CF$126,18,FALSE)&amp;Z46&amp;VLOOKUP($H46,ELENCHI!$BK$27:$CF$126,19,FALSE)&amp;AC46&amp;VLOOKUP($H46,ELENCHI!$BK$27:$CF$126,20,FALSE)&amp;AF46&amp;CHAR(10),I46&amp;IF(IFERROR(FIND(CHAR(10),LEFT(B46,LUNGH),1),0)&gt;0,CHAR(10),""))</f>
        <v/>
      </c>
      <c r="AI46" s="3" t="str">
        <f t="shared" si="49"/>
        <v xml:space="preserve"> </v>
      </c>
      <c r="AJ46" s="3">
        <f t="shared" si="50"/>
        <v>999</v>
      </c>
      <c r="AK46" s="3">
        <f t="shared" si="51"/>
        <v>999</v>
      </c>
      <c r="AL46" s="143" t="str">
        <f t="shared" si="38"/>
        <v xml:space="preserve">                                    </v>
      </c>
      <c r="AM46" s="20" t="str">
        <f t="shared" si="39"/>
        <v/>
      </c>
      <c r="AN46" s="372" t="s">
        <v>2550</v>
      </c>
      <c r="AO46" s="316" t="str">
        <f t="shared" si="52"/>
        <v xml:space="preserve">                                    </v>
      </c>
      <c r="AP46" s="316" t="str">
        <f t="shared" si="53"/>
        <v xml:space="preserve">13                                           
</v>
      </c>
    </row>
    <row r="47" spans="1:42" ht="14.45" x14ac:dyDescent="0.35">
      <c r="A47" s="153">
        <v>14</v>
      </c>
      <c r="B47" s="184" t="str">
        <f t="shared" si="29"/>
        <v/>
      </c>
      <c r="C47" s="185" t="str">
        <f t="shared" si="40"/>
        <v xml:space="preserve"> </v>
      </c>
      <c r="D47" s="185">
        <f t="shared" si="41"/>
        <v>999</v>
      </c>
      <c r="E47" s="185">
        <f t="shared" ref="E47" si="66">IFERROR(FIND(CHAR(10),B47,2)-1,999)</f>
        <v>999</v>
      </c>
      <c r="F47" s="183" t="str">
        <f t="shared" ref="F47" si="67">LEFT(LEFT(CLEAN(B47),MIN(D47,E47))&amp;SPAZI,LUNGH)</f>
        <v xml:space="preserve">                                    </v>
      </c>
      <c r="G47" s="186" t="str">
        <f t="shared" ref="G47" si="68">MID(B47,MIN(D47+1,E47+2,LUNGH+1),1000)</f>
        <v/>
      </c>
      <c r="H47" s="185">
        <f t="shared" si="33"/>
        <v>0</v>
      </c>
      <c r="I47" s="182" t="str">
        <f>CLEAN(LEFT(LEFT(CLEAN(B47),MIN(D47,E47)),LUNGH))</f>
        <v/>
      </c>
      <c r="J47" s="4"/>
      <c r="K47" s="4"/>
      <c r="AF47" s="323" t="s">
        <v>2521</v>
      </c>
      <c r="AG47" s="320">
        <f>SUM(AG34:AG46)</f>
        <v>0</v>
      </c>
      <c r="AH47" s="2" t="str">
        <f>AM46&amp;IF(H47&lt;&gt;0,VLOOKUP($H47,ELENCHI!$BK$27:$CF$126,16,FALSE)&amp;T47&amp;VLOOKUP($H47,ELENCHI!$BK$27:$CF$126,17,FALSE)&amp;W47&amp;VLOOKUP($H47,ELENCHI!$BK$27:$CF$126,18,FALSE)&amp;Z47&amp;VLOOKUP($H47,ELENCHI!$BK$27:$CF$126,19,FALSE)&amp;AC47&amp;VLOOKUP($H47,ELENCHI!$BK$27:$CF$126,20,FALSE)&amp;AF47&amp;CHAR(10),I47&amp;IF(IFERROR(FIND(CHAR(10),LEFT(B47,LUNGH),1),0)&gt;0,CHAR(10),""))</f>
        <v/>
      </c>
      <c r="AI47" s="3" t="str">
        <f t="shared" si="49"/>
        <v xml:space="preserve"> </v>
      </c>
      <c r="AJ47" s="3">
        <f t="shared" si="50"/>
        <v>999</v>
      </c>
      <c r="AK47" s="3">
        <f t="shared" si="51"/>
        <v>999</v>
      </c>
      <c r="AL47" s="143" t="str">
        <f t="shared" si="38"/>
        <v xml:space="preserve">                                    </v>
      </c>
      <c r="AM47" s="20" t="str">
        <f t="shared" si="39"/>
        <v/>
      </c>
      <c r="AN47" s="317" t="s">
        <v>8</v>
      </c>
      <c r="AO47" s="317"/>
      <c r="AP47" s="317"/>
    </row>
    <row r="48" spans="1:42" x14ac:dyDescent="0.25">
      <c r="A48" s="5" t="s">
        <v>2523</v>
      </c>
      <c r="B48" s="6"/>
      <c r="AF48" s="506" t="s">
        <v>2522</v>
      </c>
      <c r="AG48" s="507" t="str">
        <f>IFERROR(IF(AG47&gt;0,": ERRORE, LUNGHEZZA DATI ASTERISCATA","                                    "),":   ERRORE, ASTERISCATA NON IN ELENCO O ERRATA")</f>
        <v xml:space="preserve">                                    </v>
      </c>
      <c r="AH48" s="2" t="str">
        <f>AM47&amp;IF(H48&lt;&gt;0,VLOOKUP($H48,ELENCHI!$BK$27:$CF$126,16,FALSE)&amp;T48&amp;VLOOKUP($H48,ELENCHI!$BK$27:$CF$126,17,FALSE)&amp;W48&amp;VLOOKUP($H48,ELENCHI!$BK$27:$CF$126,18,FALSE)&amp;Z48&amp;VLOOKUP($H48,ELENCHI!$BK$27:$CF$126,19,FALSE)&amp;AC48&amp;VLOOKUP($H48,ELENCHI!$BK$27:$CF$126,20,FALSE)&amp;AF48&amp;CHAR(10),I48&amp;IF(IFERROR(FIND(CHAR(10),LEFT(B48,LUNGH),1),0)&gt;0,CHAR(10),""))</f>
        <v/>
      </c>
      <c r="AI48" s="3" t="str">
        <f t="shared" si="49"/>
        <v xml:space="preserve"> </v>
      </c>
      <c r="AJ48" s="3">
        <f t="shared" si="50"/>
        <v>999</v>
      </c>
      <c r="AK48" s="3">
        <f t="shared" si="51"/>
        <v>999</v>
      </c>
      <c r="AL48" s="143" t="str">
        <f t="shared" si="38"/>
        <v xml:space="preserve">                                    </v>
      </c>
      <c r="AM48" s="324" t="str">
        <f t="shared" si="39"/>
        <v/>
      </c>
      <c r="AN48" s="515" t="str">
        <f>CONCATENATE(AP34,AP35,AP36,AP37,AP38,AP39,AP40,AP41,AP42,AP43,AP44,AP45,AP46)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AO48" s="515"/>
      <c r="AP48" s="515"/>
    </row>
    <row r="49" spans="1:42" ht="45.75" customHeight="1" x14ac:dyDescent="0.25">
      <c r="A49" s="527" t="str">
        <f>CONCATENATE(F34,F35,F36,F37,F38,F39,F40,F41,F42,F43,F44,F45,F46)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49" s="527"/>
      <c r="O49" s="8"/>
      <c r="P49" s="8"/>
      <c r="Q49" s="8"/>
      <c r="AF49" s="506"/>
      <c r="AG49" s="507"/>
      <c r="AH49" s="2" t="str">
        <f>AM48&amp;IF(H49&lt;&gt;0,VLOOKUP($H49,ELENCHI!$BK$27:$CF$126,16,FALSE)&amp;T49&amp;VLOOKUP($H49,ELENCHI!$BK$27:$CF$126,17,FALSE)&amp;W49&amp;VLOOKUP($H49,ELENCHI!$BK$27:$CF$126,18,FALSE)&amp;Z49&amp;VLOOKUP($H49,ELENCHI!$BK$27:$CF$126,19,FALSE)&amp;AC49&amp;VLOOKUP($H49,ELENCHI!$BK$27:$CF$126,20,FALSE)&amp;AF49&amp;CHAR(10),I49&amp;IF(IFERROR(FIND(CHAR(10),LEFT(B49,LUNGH),1),0)&gt;0,CHAR(10),""))</f>
        <v/>
      </c>
      <c r="AI49" s="3" t="str">
        <f t="shared" si="49"/>
        <v xml:space="preserve"> </v>
      </c>
      <c r="AJ49" s="3">
        <f t="shared" si="50"/>
        <v>999</v>
      </c>
      <c r="AK49" s="3">
        <f t="shared" si="51"/>
        <v>999</v>
      </c>
      <c r="AL49" s="143" t="str">
        <f t="shared" si="38"/>
        <v xml:space="preserve">                                    </v>
      </c>
      <c r="AM49" s="324" t="str">
        <f t="shared" si="39"/>
        <v/>
      </c>
      <c r="AN49" s="515"/>
      <c r="AO49" s="515"/>
      <c r="AP49" s="515"/>
    </row>
    <row r="50" spans="1:42" ht="118.5" customHeight="1" x14ac:dyDescent="0.25">
      <c r="A50" s="527"/>
      <c r="B50" s="527"/>
      <c r="K50" s="4"/>
      <c r="AF50" s="508" t="s">
        <v>8</v>
      </c>
      <c r="AG50" s="508"/>
      <c r="AH50" s="321" t="str">
        <f>CONCATENATE(AL34,AL35,AL36,AL37,AL38,AL39,AL40,AL41,AL42,AL43,AL44,AL45,AL46,AL47,AL48,AL49)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N50" s="515"/>
      <c r="AO50" s="515"/>
      <c r="AP50" s="515"/>
    </row>
    <row r="51" spans="1:42" ht="14.45" x14ac:dyDescent="0.35">
      <c r="K51" s="4"/>
    </row>
    <row r="52" spans="1:42" s="361" customFormat="1" ht="33.6" x14ac:dyDescent="0.75">
      <c r="A52" s="358" t="s">
        <v>2485</v>
      </c>
      <c r="B52" s="359"/>
      <c r="C52" s="359"/>
      <c r="D52" s="359"/>
      <c r="E52" s="359"/>
      <c r="F52" s="359"/>
      <c r="G52" s="359"/>
      <c r="H52" s="359"/>
      <c r="I52" s="359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</row>
    <row r="53" spans="1:42" ht="14.45" x14ac:dyDescent="0.35">
      <c r="A53" s="5" t="s">
        <v>70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49.25" customHeight="1" x14ac:dyDescent="0.35">
      <c r="A54" s="512" t="str">
        <f>UPPER(INSERIMENTO!BS10)</f>
        <v/>
      </c>
      <c r="B54" s="512"/>
      <c r="F54" s="15"/>
      <c r="I54" s="7"/>
    </row>
    <row r="55" spans="1:42" ht="14.45" x14ac:dyDescent="0.35">
      <c r="A55" s="8"/>
      <c r="B55" s="8"/>
      <c r="F55" s="8"/>
      <c r="G55" s="8"/>
      <c r="H55" s="8"/>
      <c r="I55" s="8"/>
      <c r="J55" s="16" t="s">
        <v>2457</v>
      </c>
      <c r="K55" s="118"/>
    </row>
    <row r="56" spans="1:42" ht="14.45" x14ac:dyDescent="0.35">
      <c r="C56" s="516" t="s">
        <v>2458</v>
      </c>
      <c r="D56" s="516"/>
      <c r="E56" s="516"/>
      <c r="J56" s="3">
        <f>IF(B72&lt;&gt;"",-LEN(B72),SUM(J59:J71))</f>
        <v>468</v>
      </c>
      <c r="K56" s="509" t="s">
        <v>2458</v>
      </c>
      <c r="L56" s="510"/>
      <c r="M56" s="510"/>
      <c r="N56" s="510"/>
      <c r="O56" s="510"/>
      <c r="P56" s="510"/>
      <c r="Q56" s="511"/>
      <c r="R56" s="509" t="s">
        <v>2459</v>
      </c>
      <c r="S56" s="510"/>
      <c r="T56" s="510"/>
      <c r="U56" s="510"/>
      <c r="V56" s="510"/>
      <c r="W56" s="510"/>
      <c r="X56" s="510"/>
      <c r="Y56" s="510"/>
      <c r="Z56" s="510"/>
      <c r="AA56" s="510"/>
      <c r="AB56" s="510"/>
      <c r="AC56" s="510"/>
      <c r="AD56" s="510"/>
      <c r="AE56" s="510"/>
      <c r="AF56" s="510"/>
      <c r="AI56" s="516" t="s">
        <v>2460</v>
      </c>
      <c r="AJ56" s="516"/>
      <c r="AK56" s="516"/>
      <c r="AN56" s="314" t="s">
        <v>2517</v>
      </c>
      <c r="AO56" s="314"/>
      <c r="AP56" s="314"/>
    </row>
    <row r="57" spans="1:42" ht="14.45" x14ac:dyDescent="0.35">
      <c r="A57" s="10" t="s">
        <v>2461</v>
      </c>
      <c r="B57" s="9"/>
      <c r="C57" s="289" t="s">
        <v>2462</v>
      </c>
      <c r="D57" s="289" t="s">
        <v>2463</v>
      </c>
      <c r="E57" s="289" t="s">
        <v>2464</v>
      </c>
      <c r="F57" s="289" t="s">
        <v>8</v>
      </c>
      <c r="G57" s="289" t="s">
        <v>2465</v>
      </c>
      <c r="H57" s="289" t="s">
        <v>189</v>
      </c>
      <c r="I57" s="289" t="s">
        <v>2466</v>
      </c>
      <c r="J57" s="16" t="s">
        <v>2467</v>
      </c>
      <c r="K57" s="16">
        <v>0</v>
      </c>
      <c r="L57" s="16" t="s">
        <v>2468</v>
      </c>
      <c r="M57" s="16" t="s">
        <v>2469</v>
      </c>
      <c r="N57" s="16" t="s">
        <v>2470</v>
      </c>
      <c r="O57" s="16" t="s">
        <v>2471</v>
      </c>
      <c r="P57" s="16" t="s">
        <v>2472</v>
      </c>
      <c r="Q57" s="16" t="s">
        <v>2473</v>
      </c>
      <c r="R57" s="16" t="s">
        <v>2468</v>
      </c>
      <c r="S57" s="16" t="s">
        <v>679</v>
      </c>
      <c r="T57" s="16" t="s">
        <v>2474</v>
      </c>
      <c r="U57" s="16" t="s">
        <v>2469</v>
      </c>
      <c r="V57" s="16" t="s">
        <v>683</v>
      </c>
      <c r="W57" s="16" t="s">
        <v>2475</v>
      </c>
      <c r="X57" s="16" t="s">
        <v>2470</v>
      </c>
      <c r="Y57" s="16" t="s">
        <v>686</v>
      </c>
      <c r="Z57" s="16" t="s">
        <v>2476</v>
      </c>
      <c r="AA57" s="16" t="s">
        <v>2471</v>
      </c>
      <c r="AB57" s="16" t="s">
        <v>690</v>
      </c>
      <c r="AC57" s="16" t="s">
        <v>2477</v>
      </c>
      <c r="AD57" s="16" t="s">
        <v>2472</v>
      </c>
      <c r="AE57" s="16" t="s">
        <v>694</v>
      </c>
      <c r="AF57" s="16" t="s">
        <v>2478</v>
      </c>
      <c r="AG57" s="16" t="s">
        <v>2479</v>
      </c>
      <c r="AH57" s="16" t="s">
        <v>2480</v>
      </c>
      <c r="AI57" s="289" t="s">
        <v>2462</v>
      </c>
      <c r="AJ57" s="289" t="s">
        <v>2463</v>
      </c>
      <c r="AK57" s="289" t="s">
        <v>2464</v>
      </c>
      <c r="AL57" s="289" t="s">
        <v>2481</v>
      </c>
      <c r="AM57" s="289" t="s">
        <v>2482</v>
      </c>
      <c r="AN57" s="315" t="s">
        <v>2518</v>
      </c>
      <c r="AO57" s="315" t="s">
        <v>2519</v>
      </c>
      <c r="AP57" s="315" t="s">
        <v>2520</v>
      </c>
    </row>
    <row r="58" spans="1:42" ht="14.45" x14ac:dyDescent="0.35">
      <c r="A58" s="11"/>
      <c r="B58" s="12" t="s">
        <v>2483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ht="14.45" x14ac:dyDescent="0.35">
      <c r="A59" s="2">
        <v>1</v>
      </c>
      <c r="B59" s="14" t="str">
        <f t="shared" ref="B59:B72" si="69">IF(OR(LEFT(IFERROR(G58&amp;MID($A$54,(A58)*LUNGH+1,LUNGH),""),1)=CHAR(10),LEFT(IFERROR(G58&amp;MID($A$54,(A58)*LUNGH+1,LUNGH),""),1)=" "),MID(IFERROR(G58&amp;MID($A$54,(A58)*LUNGH+1,LUNGH),""),2,999),IFERROR(G58&amp;MID($A$54,(A58)*LUNGH+1,LUNGH),""))</f>
        <v/>
      </c>
      <c r="C59" s="3" t="str">
        <f>IFERROR(FIND("*",B59)," ")</f>
        <v xml:space="preserve"> </v>
      </c>
      <c r="D59" s="3">
        <f>IFERROR(IF(C59=1,FIND("*",B59,C59+1),999),999)</f>
        <v>999</v>
      </c>
      <c r="E59" s="3">
        <f t="shared" ref="E59:E63" si="70">IFERROR(FIND(CHAR(10),B59,2)-1-IF(LEFT(B59,1)=CHAR(10),1,0),999)</f>
        <v>999</v>
      </c>
      <c r="F59" s="19" t="str">
        <f t="shared" ref="F59:F71" si="71">LEFT(LEFT(CLEAN(B59),MIN(D59,E59))&amp;SPAZI,LUNGH)</f>
        <v xml:space="preserve">                                    </v>
      </c>
      <c r="G59" s="20" t="str">
        <f t="shared" ref="G59:G71" si="72">MID(B59,MIN(D59+1,E59+2,LUNGH+1+IF(E59=LUNGH,1,0)+IF(LEFT(B59,1)=CHAR(10),1,0)),1000)</f>
        <v/>
      </c>
      <c r="H59" s="3">
        <f t="shared" ref="H59:H72" si="73">IF(IFERROR(LEFT(F59,MIN(IFERROR(FIND("=",F59,2)-1,1000),FIND("*",F59,2)-1)),0)="*SOSPE",LEFT(F59,8),IFERROR(IF(C59=1,LEFT(F59,MIN(IFERROR(FIND("=",F59,2)-1,1000),FIND("*",F59,2)-1)),0),0))</f>
        <v>0</v>
      </c>
      <c r="I59" s="54" t="str">
        <f t="shared" ref="I59:I70" si="74">CLEAN(LEFT(LEFT(CLEAN(B59),MIN(D59,E59)),LUNGH))</f>
        <v/>
      </c>
      <c r="J59" s="3">
        <f t="shared" ref="J59:J70" si="75">IF(I60&lt;&gt;"","",LEN(F59)-LEN(I59))</f>
        <v>36</v>
      </c>
      <c r="K59" s="3" t="str">
        <f t="shared" ref="K59:K71" si="76">"0"</f>
        <v>0</v>
      </c>
      <c r="L59" s="2" t="str">
        <f>IF(LEFT($F59,1)="*",IFERROR(FIND("=",$F59,K59+1),$D59),"")</f>
        <v/>
      </c>
      <c r="M59" s="2" t="str">
        <f>IF(LEFT($F59,1)="*",IFERROR(FIND("=",$F59,L59+1),$D59),"")</f>
        <v/>
      </c>
      <c r="N59" s="2" t="str">
        <f>IF(LEFT($F59,1)="*",IFERROR(FIND("=",$F59,M59+1),$D59),"")</f>
        <v/>
      </c>
      <c r="O59" s="2" t="str">
        <f>IF(LEFT($F59,1)="*",IFERROR(FIND("=",$F59,N59+1),$D59),"")</f>
        <v/>
      </c>
      <c r="P59" s="2" t="str">
        <f>IF(LEFT($F59,1)="*",IFERROR(FIND("=",$F59,O59+1),$D59),"")</f>
        <v/>
      </c>
      <c r="Q59" s="2" t="str">
        <f t="shared" ref="Q59:Q71" si="77">IF(LEFT($F59,1)="*",IFERROR(FIND("=",$F59,O59+1),$D59),"")</f>
        <v/>
      </c>
      <c r="R59" s="117" t="str">
        <f>IF(LEFT($H59,6)="*SOSPE"," ",IF(LEFT($F59,1)="*",MID($F59,L59+1,MAX(M59-L59-1,0)),""))</f>
        <v/>
      </c>
      <c r="S59" s="117" t="str">
        <f>IF(LEFT($F59,1)="*",IF(VLOOKUP($H59,ELENCHI!$BK$27:$BS$126,5,FALSE)=LEN(R59),0,1),"")</f>
        <v/>
      </c>
      <c r="T59" s="117" t="str">
        <f>IF(S59=0,IFERROR(LEFT(R59,VLOOKUP($H59,ELENCHI!$BK$27:$CF$126,5,FALSE)-VLOOKUP($H59,ELENCHI!$BK$27:$CF$126,10,FALSE))&amp;IF(VLOOKUP($H59,ELENCHI!$BK$27:$CF$126,10,FALSE)=0,"",",")&amp;RIGHT(R59,VLOOKUP($H59,ELENCHI!$BK$27:$CF$126,10,FALSE)),""),"!!!")</f>
        <v>!!!</v>
      </c>
      <c r="U59" s="2" t="str">
        <f>IF(LEFT($F59,1)="*",MID($F59,M59+1,MAX(N59-M59-1,0)),"")</f>
        <v/>
      </c>
      <c r="V59" s="2" t="str">
        <f>IF(LEFT($F59,1)="*",IF(VLOOKUP($H59,ELENCHI!$BK$27:$BS$126,6,FALSE)=LEN(U59),0,1),"")</f>
        <v/>
      </c>
      <c r="W59" s="2" t="str">
        <f>IF(V59=0,IFERROR(LEFT(U59,VLOOKUP($H59,ELENCHI!$BK$27:$CF$126,6,FALSE)-VLOOKUP($H59,ELENCHI!$BK$27:$CF$126,11,FALSE))&amp;IF(VLOOKUP($H59,ELENCHI!$BK$27:$CF$126,11,FALSE)=0,"",",")&amp;RIGHT(U59,VLOOKUP($H59,ELENCHI!$BK$27:$CF$126,11,FALSE)),""),"!!!")</f>
        <v>!!!</v>
      </c>
      <c r="X59" s="117" t="str">
        <f>IF(LEFT($F59,1)="*",MID($F59,N59+1,MAX(O59-N59-1,0)),"")</f>
        <v/>
      </c>
      <c r="Y59" s="117" t="str">
        <f>IF(LEFT($F59,1)="*",IF(VLOOKUP($H59,ELENCHI!$BK$27:$BS$126,7,FALSE)=LEN(X59),0,1),"")</f>
        <v/>
      </c>
      <c r="Z59" s="117" t="str">
        <f>IF(Y59=0,IFERROR(LEFT(X59,VLOOKUP($H59,ELENCHI!$BK$27:$CF$126,7,FALSE)-VLOOKUP($H59,ELENCHI!$BK$27:$CF$126,12,FALSE))&amp;IF(VLOOKUP($H59,ELENCHI!$BK$27:$CF$126,12,FALSE)=0,"",",")&amp;RIGHT(X59,VLOOKUP($H59,ELENCHI!$BK$27:$CF$126,12,FALSE)),""),"!!!")</f>
        <v>!!!</v>
      </c>
      <c r="AA59" s="137" t="str">
        <f>IF(LEFT($F59,1)="*",MID($F59,O59+1,MAX(P59-O59-1,0)),"")</f>
        <v/>
      </c>
      <c r="AB59" s="137" t="str">
        <f>IF(LEFT($F59,1)="*",IF(VLOOKUP($H59,ELENCHI!$BK$27:$BS$126,8,FALSE)=LEN(AA59),0,1),"")</f>
        <v/>
      </c>
      <c r="AC59" s="137" t="str">
        <f>IF(AB59=0,IFERROR(LEFT(AA59,VLOOKUP($H59,ELENCHI!$BK$27:$CF$126,8,FALSE)-VLOOKUP($H59,ELENCHI!$BK$27:$CF$126,13,FALSE))&amp;IF(VLOOKUP($H59,ELENCHI!$BK$27:$CF$126,13,FALSE)=0,"",",")&amp;RIGHT(AA59,VLOOKUP($H59,ELENCHI!$BK$27:$CF$126,13,FALSE)),""),"!!!")</f>
        <v>!!!</v>
      </c>
      <c r="AD59" s="117" t="str">
        <f>IF(LEFT($F59,1)="*",MID($F59,P59+1,MAX(Q59-P59-1,0)),"")</f>
        <v/>
      </c>
      <c r="AE59" s="117" t="str">
        <f>IF(LEFT($F59,1)="*",IF(VLOOKUP($H59,ELENCHI!$BK$27:$BS$126,9,FALSE)=LEN(AD59),0,1),"")</f>
        <v/>
      </c>
      <c r="AF59" s="117" t="str">
        <f>IF(AE59=0,IFERROR(LEFT(AD59,VLOOKUP($H59,ELENCHI!$BK$27:$CF$126,9,FALSE)-VLOOKUP($H59,ELENCHI!$BK$27:$CF$126,14,FALSE))&amp;IF(VLOOKUP($H59,ELENCHI!$BK$27:$CF$126,14,FALSE)=0,"",",")&amp;RIGHT(AD59,VLOOKUP($H59,ELENCHI!$BK$27:$CF$126,14,FALSE)),""),"!!!")</f>
        <v>!!!</v>
      </c>
      <c r="AG59" s="153">
        <f>SUM(S59,V59,Y59,AB59,AE59)</f>
        <v>0</v>
      </c>
      <c r="AH59" s="2" t="str">
        <f>AM58&amp;IF(H59&lt;&gt;0,VLOOKUP($H59,ELENCHI!$BK$27:$CF$126,16,FALSE)&amp;T59&amp;VLOOKUP($H59,ELENCHI!$BK$27:$CF$126,17,FALSE)&amp;W59&amp;VLOOKUP($H59,ELENCHI!$BK$27:$CF$126,18,FALSE)&amp;Z59&amp;VLOOKUP($H59,ELENCHI!$BK$27:$CF$126,19,FALSE)&amp;AC59&amp;VLOOKUP($H59,ELENCHI!$BK$27:$CF$126,20,FALSE)&amp;AF59&amp;CHAR(10),I59&amp;IF(IFERROR(FIND(CHAR(10),LEFT(B59,LUNGH),1),0)&gt;0,CHAR(10),""))</f>
        <v/>
      </c>
      <c r="AI59" s="3" t="str">
        <f>IFERROR(FIND("*",AH59)," ")</f>
        <v xml:space="preserve"> </v>
      </c>
      <c r="AJ59" s="3">
        <f>IFERROR(IF(AI59=1,FIND("*",AH59,AI59+1),999),999)</f>
        <v>999</v>
      </c>
      <c r="AK59" s="3">
        <f>IFERROR(FIND(CHAR(10),AH59,2)-1,999)</f>
        <v>999</v>
      </c>
      <c r="AL59" s="143" t="str">
        <f t="shared" ref="AL59:AL74" si="78">IFERROR(LEFT(LEFT(CLEAN(AH59),MIN(AJ59,AK59))&amp;SPAZI,LUNGH),"!!!")</f>
        <v xml:space="preserve">                                    </v>
      </c>
      <c r="AM59" s="20" t="str">
        <f t="shared" ref="AM59:AM74" si="79">MID(AH59,MIN(AJ59+1,AK59+2,LUNGH+1),1000)</f>
        <v/>
      </c>
      <c r="AN59" s="372" t="s">
        <v>2538</v>
      </c>
      <c r="AO59" s="316" t="str">
        <f>IF(AN59&lt;&gt;"",F59,"------  RIGA OCCUPATA DA PRESCRIZIONI TECNICHE ------")</f>
        <v xml:space="preserve">                                    </v>
      </c>
      <c r="AP59" s="316" t="str">
        <f>AN59&amp;"       "&amp;AO59&amp;CHAR(10)</f>
        <v xml:space="preserve">01                                           
</v>
      </c>
    </row>
    <row r="60" spans="1:42" ht="14.45" x14ac:dyDescent="0.35">
      <c r="A60" s="2">
        <v>2</v>
      </c>
      <c r="B60" s="14" t="str">
        <f t="shared" si="69"/>
        <v/>
      </c>
      <c r="C60" s="3" t="str">
        <f t="shared" ref="C60:C72" si="80">IFERROR(FIND("*",B60)," ")</f>
        <v xml:space="preserve"> </v>
      </c>
      <c r="D60" s="3">
        <f t="shared" ref="D60:D72" si="81">IFERROR(IF(C60=1,FIND("*",B60,C60+1),999),999)</f>
        <v>999</v>
      </c>
      <c r="E60" s="3">
        <f t="shared" si="70"/>
        <v>999</v>
      </c>
      <c r="F60" s="19" t="str">
        <f t="shared" si="71"/>
        <v xml:space="preserve">                                    </v>
      </c>
      <c r="G60" s="20" t="str">
        <f t="shared" si="72"/>
        <v/>
      </c>
      <c r="H60" s="3">
        <f t="shared" si="73"/>
        <v>0</v>
      </c>
      <c r="I60" s="54" t="str">
        <f t="shared" si="74"/>
        <v/>
      </c>
      <c r="J60" s="3">
        <f t="shared" si="75"/>
        <v>36</v>
      </c>
      <c r="K60" s="3" t="str">
        <f t="shared" si="76"/>
        <v>0</v>
      </c>
      <c r="L60" s="2" t="str">
        <f t="shared" ref="L60:P60" si="82">IF(LEFT($F60,1)="*",IFERROR(FIND("=",$F60,K60+1),$D60),"")</f>
        <v/>
      </c>
      <c r="M60" s="2" t="str">
        <f t="shared" si="82"/>
        <v/>
      </c>
      <c r="N60" s="2" t="str">
        <f t="shared" si="82"/>
        <v/>
      </c>
      <c r="O60" s="2" t="str">
        <f t="shared" si="82"/>
        <v/>
      </c>
      <c r="P60" s="2" t="str">
        <f t="shared" si="82"/>
        <v/>
      </c>
      <c r="Q60" s="2" t="str">
        <f t="shared" si="77"/>
        <v/>
      </c>
      <c r="R60" s="117" t="str">
        <f t="shared" ref="R60:R71" si="83">IF(LEFT($H60,6)="*SOSPE"," ",IF(LEFT($F60,1)="*",MID($F60,L60+1,MAX(M60-L60-1,0)),""))</f>
        <v/>
      </c>
      <c r="S60" s="117" t="str">
        <f>IF(LEFT($F60,1)="*",IF(VLOOKUP($H60,ELENCHI!$BK$27:$BS$126,5,FALSE)=LEN(R60),0,1),"")</f>
        <v/>
      </c>
      <c r="T60" s="117" t="str">
        <f>IF(S60=0,IFERROR(LEFT(R60,VLOOKUP($H60,ELENCHI!$BK$27:$CF$126,5,FALSE)-VLOOKUP($H60,ELENCHI!$BK$27:$CF$126,10,FALSE))&amp;IF(VLOOKUP($H60,ELENCHI!$BK$27:$CF$126,10,FALSE)=0,"",",")&amp;RIGHT(R60,VLOOKUP($H60,ELENCHI!$BK$27:$CF$126,10,FALSE)),""),"!!!")</f>
        <v>!!!</v>
      </c>
      <c r="U60" s="2" t="str">
        <f t="shared" ref="U60:U71" si="84">IF(LEFT($F60,1)="*",MID($F60,M60+1,MAX(N60-M60-1,0)),"")</f>
        <v/>
      </c>
      <c r="V60" s="2" t="str">
        <f>IF(LEFT($F60,1)="*",IF(VLOOKUP($H60,ELENCHI!$BK$27:$BS$126,6,FALSE)=LEN(U60),0,1),"")</f>
        <v/>
      </c>
      <c r="W60" s="2" t="str">
        <f>IF(V60=0,IFERROR(LEFT(U60,VLOOKUP($H60,ELENCHI!$BK$27:$CF$126,6,FALSE)-VLOOKUP($H60,ELENCHI!$BK$27:$CF$126,11,FALSE))&amp;IF(VLOOKUP($H60,ELENCHI!$BK$27:$CF$126,11,FALSE)=0,"",",")&amp;RIGHT(U60,VLOOKUP($H60,ELENCHI!$BK$27:$CF$126,11,FALSE)),""),"!!!")</f>
        <v>!!!</v>
      </c>
      <c r="X60" s="117" t="str">
        <f t="shared" ref="X60:X71" si="85">IF(LEFT($F60,1)="*",MID($F60,N60+1,MAX(O60-N60-1,0)),"")</f>
        <v/>
      </c>
      <c r="Y60" s="117" t="str">
        <f>IF(LEFT($F60,1)="*",IF(VLOOKUP($H60,ELENCHI!$BK$27:$BS$126,7,FALSE)=LEN(X60),0,1),"")</f>
        <v/>
      </c>
      <c r="Z60" s="117" t="str">
        <f>IF(Y60=0,IFERROR(LEFT(X60,VLOOKUP($H60,ELENCHI!$BK$27:$CF$126,7,FALSE)-VLOOKUP($H60,ELENCHI!$BK$27:$CF$126,12,FALSE))&amp;IF(VLOOKUP($H60,ELENCHI!$BK$27:$CF$126,12,FALSE)=0,"",",")&amp;RIGHT(X60,VLOOKUP($H60,ELENCHI!$BK$27:$CF$126,12,FALSE)),""),"!!!")</f>
        <v>!!!</v>
      </c>
      <c r="AA60" s="137" t="str">
        <f t="shared" ref="AA60:AA71" si="86">IF(LEFT($F60,1)="*",MID($F60,O60+1,MAX(P60-O60-1,0)),"")</f>
        <v/>
      </c>
      <c r="AB60" s="137" t="str">
        <f>IF(LEFT($F60,1)="*",IF(VLOOKUP($H60,ELENCHI!$BK$27:$BS$126,8,FALSE)=LEN(AA60),0,1),"")</f>
        <v/>
      </c>
      <c r="AC60" s="137" t="str">
        <f>IF(AB60=0,IFERROR(LEFT(AA60,VLOOKUP($H60,ELENCHI!$BK$27:$CF$126,8,FALSE)-VLOOKUP($H60,ELENCHI!$BK$27:$CF$126,13,FALSE))&amp;IF(VLOOKUP($H60,ELENCHI!$BK$27:$CF$126,13,FALSE)=0,"",",")&amp;RIGHT(AA60,VLOOKUP($H60,ELENCHI!$BK$27:$CF$126,13,FALSE)),""),"!!!")</f>
        <v>!!!</v>
      </c>
      <c r="AD60" s="117" t="str">
        <f t="shared" ref="AD60:AD71" si="87">IF(LEFT($F60,1)="*",MID($F60,P60+1,MAX(Q60-P60-1,0)),"")</f>
        <v/>
      </c>
      <c r="AE60" s="117" t="str">
        <f>IF(LEFT($F60,1)="*",IF(VLOOKUP($H60,ELENCHI!$BK$27:$BS$126,9,FALSE)=LEN(AD60),0,1),"")</f>
        <v/>
      </c>
      <c r="AF60" s="117" t="str">
        <f>IF(AE60=0,IFERROR(LEFT(AD60,VLOOKUP($H60,ELENCHI!$BK$27:$CF$126,9,FALSE)-VLOOKUP($H60,ELENCHI!$BK$27:$CF$126,14,FALSE))&amp;IF(VLOOKUP($H60,ELENCHI!$BK$27:$CF$126,14,FALSE)=0,"",",")&amp;RIGHT(AD60,VLOOKUP($H60,ELENCHI!$BK$27:$CF$126,14,FALSE)),""),"!!!")</f>
        <v>!!!</v>
      </c>
      <c r="AG60" s="153">
        <f t="shared" ref="AG60:AG71" si="88">SUM(S60,V60,Y60,AB60,AE60)</f>
        <v>0</v>
      </c>
      <c r="AH60" s="2" t="str">
        <f>AM59&amp;IF(H60&lt;&gt;0,VLOOKUP($H60,ELENCHI!$BK$27:$CF$126,16,FALSE)&amp;T60&amp;VLOOKUP($H60,ELENCHI!$BK$27:$CF$126,17,FALSE)&amp;W60&amp;VLOOKUP($H60,ELENCHI!$BK$27:$CF$126,18,FALSE)&amp;Z60&amp;VLOOKUP($H60,ELENCHI!$BK$27:$CF$126,19,FALSE)&amp;AC60&amp;VLOOKUP($H60,ELENCHI!$BK$27:$CF$126,20,FALSE)&amp;AF60&amp;CHAR(10),I60&amp;IF(IFERROR(FIND(CHAR(10),LEFT(B60,LUNGH),1),0)&gt;0,CHAR(10),""))</f>
        <v/>
      </c>
      <c r="AI60" s="3" t="str">
        <f t="shared" ref="AI60:AI74" si="89">IFERROR(FIND("*",AH60)," ")</f>
        <v xml:space="preserve"> </v>
      </c>
      <c r="AJ60" s="3">
        <f t="shared" ref="AJ60:AJ74" si="90">IFERROR(IF(AI60=1,FIND("*",AH60,AI60+1),999),999)</f>
        <v>999</v>
      </c>
      <c r="AK60" s="3">
        <f t="shared" ref="AK60:AK74" si="91">IFERROR(FIND(CHAR(10),AH60,2)-1,999)</f>
        <v>999</v>
      </c>
      <c r="AL60" s="143" t="str">
        <f t="shared" si="78"/>
        <v xml:space="preserve">                                    </v>
      </c>
      <c r="AM60" s="20" t="str">
        <f t="shared" si="79"/>
        <v/>
      </c>
      <c r="AN60" s="372" t="s">
        <v>2539</v>
      </c>
      <c r="AO60" s="316" t="str">
        <f t="shared" ref="AO60:AO71" si="92">IF(AN60&lt;&gt;"",F60,"------  RIGA OCCUPATA DA PRESCRIZIONI TECNICHE ------")</f>
        <v xml:space="preserve">                                    </v>
      </c>
      <c r="AP60" s="316" t="str">
        <f t="shared" ref="AP60:AP71" si="93">AN60&amp;"       "&amp;AO60&amp;CHAR(10)</f>
        <v xml:space="preserve">02                                           
</v>
      </c>
    </row>
    <row r="61" spans="1:42" ht="14.45" x14ac:dyDescent="0.35">
      <c r="A61" s="2">
        <v>3</v>
      </c>
      <c r="B61" s="14" t="str">
        <f t="shared" si="69"/>
        <v/>
      </c>
      <c r="C61" s="3" t="str">
        <f t="shared" si="80"/>
        <v xml:space="preserve"> </v>
      </c>
      <c r="D61" s="3">
        <f t="shared" si="81"/>
        <v>999</v>
      </c>
      <c r="E61" s="3">
        <f t="shared" si="70"/>
        <v>999</v>
      </c>
      <c r="F61" s="19" t="str">
        <f t="shared" si="71"/>
        <v xml:space="preserve">                                    </v>
      </c>
      <c r="G61" s="20" t="str">
        <f t="shared" si="72"/>
        <v/>
      </c>
      <c r="H61" s="3">
        <f t="shared" si="73"/>
        <v>0</v>
      </c>
      <c r="I61" s="54" t="str">
        <f t="shared" si="74"/>
        <v/>
      </c>
      <c r="J61" s="3">
        <f t="shared" si="75"/>
        <v>36</v>
      </c>
      <c r="K61" s="3" t="str">
        <f t="shared" si="76"/>
        <v>0</v>
      </c>
      <c r="L61" s="2" t="str">
        <f t="shared" ref="L61:P61" si="94">IF(LEFT($F61,1)="*",IFERROR(FIND("=",$F61,K61+1),$D61),"")</f>
        <v/>
      </c>
      <c r="M61" s="2" t="str">
        <f t="shared" si="94"/>
        <v/>
      </c>
      <c r="N61" s="2" t="str">
        <f t="shared" si="94"/>
        <v/>
      </c>
      <c r="O61" s="2" t="str">
        <f t="shared" si="94"/>
        <v/>
      </c>
      <c r="P61" s="2" t="str">
        <f t="shared" si="94"/>
        <v/>
      </c>
      <c r="Q61" s="2" t="str">
        <f t="shared" si="77"/>
        <v/>
      </c>
      <c r="R61" s="117" t="str">
        <f t="shared" si="83"/>
        <v/>
      </c>
      <c r="S61" s="117" t="str">
        <f>IF(LEFT($F61,1)="*",IF(VLOOKUP($H61,ELENCHI!$BK$27:$BS$126,5,FALSE)=LEN(R61),0,1),"")</f>
        <v/>
      </c>
      <c r="T61" s="117" t="str">
        <f>IF(S61=0,IFERROR(LEFT(R61,VLOOKUP($H61,ELENCHI!$BK$27:$CF$126,5,FALSE)-VLOOKUP($H61,ELENCHI!$BK$27:$CF$126,10,FALSE))&amp;IF(VLOOKUP($H61,ELENCHI!$BK$27:$CF$126,10,FALSE)=0,"",",")&amp;RIGHT(R61,VLOOKUP($H61,ELENCHI!$BK$27:$CF$126,10,FALSE)),""),"!!!")</f>
        <v>!!!</v>
      </c>
      <c r="U61" s="2" t="str">
        <f t="shared" si="84"/>
        <v/>
      </c>
      <c r="V61" s="2" t="str">
        <f>IF(LEFT($F61,1)="*",IF(VLOOKUP($H61,ELENCHI!$BK$27:$BS$126,6,FALSE)=LEN(U61),0,1),"")</f>
        <v/>
      </c>
      <c r="W61" s="2" t="str">
        <f>IF(V61=0,IFERROR(LEFT(U61,VLOOKUP($H61,ELENCHI!$BK$27:$CF$126,6,FALSE)-VLOOKUP($H61,ELENCHI!$BK$27:$CF$126,11,FALSE))&amp;IF(VLOOKUP($H61,ELENCHI!$BK$27:$CF$126,11,FALSE)=0,"",",")&amp;RIGHT(U61,VLOOKUP($H61,ELENCHI!$BK$27:$CF$126,11,FALSE)),""),"!!!")</f>
        <v>!!!</v>
      </c>
      <c r="X61" s="117" t="str">
        <f t="shared" si="85"/>
        <v/>
      </c>
      <c r="Y61" s="117" t="str">
        <f>IF(LEFT($F61,1)="*",IF(VLOOKUP($H61,ELENCHI!$BK$27:$BS$126,7,FALSE)=LEN(X61),0,1),"")</f>
        <v/>
      </c>
      <c r="Z61" s="117" t="str">
        <f>IF(Y61=0,IFERROR(LEFT(X61,VLOOKUP($H61,ELENCHI!$BK$27:$CF$126,7,FALSE)-VLOOKUP($H61,ELENCHI!$BK$27:$CF$126,12,FALSE))&amp;IF(VLOOKUP($H61,ELENCHI!$BK$27:$CF$126,12,FALSE)=0,"",",")&amp;RIGHT(X61,VLOOKUP($H61,ELENCHI!$BK$27:$CF$126,12,FALSE)),""),"!!!")</f>
        <v>!!!</v>
      </c>
      <c r="AA61" s="137" t="str">
        <f t="shared" si="86"/>
        <v/>
      </c>
      <c r="AB61" s="137" t="str">
        <f>IF(LEFT($F61,1)="*",IF(VLOOKUP($H61,ELENCHI!$BK$27:$BS$126,8,FALSE)=LEN(AA61),0,1),"")</f>
        <v/>
      </c>
      <c r="AC61" s="137" t="str">
        <f>IF(AB61=0,IFERROR(LEFT(AA61,VLOOKUP($H61,ELENCHI!$BK$27:$CF$126,8,FALSE)-VLOOKUP($H61,ELENCHI!$BK$27:$CF$126,13,FALSE))&amp;IF(VLOOKUP($H61,ELENCHI!$BK$27:$CF$126,13,FALSE)=0,"",",")&amp;RIGHT(AA61,VLOOKUP($H61,ELENCHI!$BK$27:$CF$126,13,FALSE)),""),"!!!")</f>
        <v>!!!</v>
      </c>
      <c r="AD61" s="117" t="str">
        <f t="shared" si="87"/>
        <v/>
      </c>
      <c r="AE61" s="117" t="str">
        <f>IF(LEFT($F61,1)="*",IF(VLOOKUP($H61,ELENCHI!$BK$27:$BS$126,9,FALSE)=LEN(AD61),0,1),"")</f>
        <v/>
      </c>
      <c r="AF61" s="117" t="str">
        <f>IF(AE61=0,IFERROR(LEFT(AD61,VLOOKUP($H61,ELENCHI!$BK$27:$CF$126,9,FALSE)-VLOOKUP($H61,ELENCHI!$BK$27:$CF$126,14,FALSE))&amp;IF(VLOOKUP($H61,ELENCHI!$BK$27:$CF$126,14,FALSE)=0,"",",")&amp;RIGHT(AD61,VLOOKUP($H61,ELENCHI!$BK$27:$CF$126,14,FALSE)),""),"!!!")</f>
        <v>!!!</v>
      </c>
      <c r="AG61" s="153">
        <f t="shared" si="88"/>
        <v>0</v>
      </c>
      <c r="AH61" s="2" t="str">
        <f>AM60&amp;IF(H61&lt;&gt;0,VLOOKUP($H61,ELENCHI!$BK$27:$CF$126,16,FALSE)&amp;T61&amp;VLOOKUP($H61,ELENCHI!$BK$27:$CF$126,17,FALSE)&amp;W61&amp;VLOOKUP($H61,ELENCHI!$BK$27:$CF$126,18,FALSE)&amp;Z61&amp;VLOOKUP($H61,ELENCHI!$BK$27:$CF$126,19,FALSE)&amp;AC61&amp;VLOOKUP($H61,ELENCHI!$BK$27:$CF$126,20,FALSE)&amp;AF61&amp;CHAR(10),I61&amp;IF(IFERROR(FIND(CHAR(10),LEFT(B61,LUNGH),1),0)&gt;0,CHAR(10),""))</f>
        <v/>
      </c>
      <c r="AI61" s="3" t="str">
        <f t="shared" si="89"/>
        <v xml:space="preserve"> </v>
      </c>
      <c r="AJ61" s="3">
        <f t="shared" si="90"/>
        <v>999</v>
      </c>
      <c r="AK61" s="3">
        <f t="shared" si="91"/>
        <v>999</v>
      </c>
      <c r="AL61" s="143" t="str">
        <f t="shared" si="78"/>
        <v xml:space="preserve">                                    </v>
      </c>
      <c r="AM61" s="20" t="str">
        <f t="shared" si="79"/>
        <v/>
      </c>
      <c r="AN61" s="372" t="s">
        <v>2540</v>
      </c>
      <c r="AO61" s="316" t="str">
        <f t="shared" si="92"/>
        <v xml:space="preserve">                                    </v>
      </c>
      <c r="AP61" s="316" t="str">
        <f t="shared" si="93"/>
        <v xml:space="preserve">03                                           
</v>
      </c>
    </row>
    <row r="62" spans="1:42" ht="14.45" x14ac:dyDescent="0.35">
      <c r="A62" s="2">
        <v>4</v>
      </c>
      <c r="B62" s="14" t="str">
        <f t="shared" si="69"/>
        <v/>
      </c>
      <c r="C62" s="3" t="str">
        <f t="shared" si="80"/>
        <v xml:space="preserve"> </v>
      </c>
      <c r="D62" s="3">
        <f t="shared" si="81"/>
        <v>999</v>
      </c>
      <c r="E62" s="3">
        <f t="shared" si="70"/>
        <v>999</v>
      </c>
      <c r="F62" s="19" t="str">
        <f t="shared" si="71"/>
        <v xml:space="preserve">                                    </v>
      </c>
      <c r="G62" s="20" t="str">
        <f t="shared" si="72"/>
        <v/>
      </c>
      <c r="H62" s="3">
        <f t="shared" si="73"/>
        <v>0</v>
      </c>
      <c r="I62" s="54" t="str">
        <f t="shared" si="74"/>
        <v/>
      </c>
      <c r="J62" s="3">
        <f t="shared" si="75"/>
        <v>36</v>
      </c>
      <c r="K62" s="3" t="str">
        <f t="shared" si="76"/>
        <v>0</v>
      </c>
      <c r="L62" s="2" t="str">
        <f t="shared" ref="L62:P62" si="95">IF(LEFT($F62,1)="*",IFERROR(FIND("=",$F62,K62+1),$D62),"")</f>
        <v/>
      </c>
      <c r="M62" s="2" t="str">
        <f t="shared" si="95"/>
        <v/>
      </c>
      <c r="N62" s="2" t="str">
        <f t="shared" si="95"/>
        <v/>
      </c>
      <c r="O62" s="2" t="str">
        <f t="shared" si="95"/>
        <v/>
      </c>
      <c r="P62" s="2" t="str">
        <f t="shared" si="95"/>
        <v/>
      </c>
      <c r="Q62" s="2" t="str">
        <f t="shared" si="77"/>
        <v/>
      </c>
      <c r="R62" s="117" t="str">
        <f t="shared" si="83"/>
        <v/>
      </c>
      <c r="S62" s="117" t="str">
        <f>IF(LEFT($F62,1)="*",IF(VLOOKUP($H62,ELENCHI!$BK$27:$BS$126,5,FALSE)=LEN(R62),0,1),"")</f>
        <v/>
      </c>
      <c r="T62" s="117" t="str">
        <f>IF(S62=0,IFERROR(LEFT(R62,VLOOKUP($H62,ELENCHI!$BK$27:$CF$126,5,FALSE)-VLOOKUP($H62,ELENCHI!$BK$27:$CF$126,10,FALSE))&amp;IF(VLOOKUP($H62,ELENCHI!$BK$27:$CF$126,10,FALSE)=0,"",",")&amp;RIGHT(R62,VLOOKUP($H62,ELENCHI!$BK$27:$CF$126,10,FALSE)),""),"!!!")</f>
        <v>!!!</v>
      </c>
      <c r="U62" s="2" t="str">
        <f t="shared" si="84"/>
        <v/>
      </c>
      <c r="V62" s="2" t="str">
        <f>IF(LEFT($F62,1)="*",IF(VLOOKUP($H62,ELENCHI!$BK$27:$BS$126,6,FALSE)=LEN(U62),0,1),"")</f>
        <v/>
      </c>
      <c r="W62" s="2" t="str">
        <f>IF(V62=0,IFERROR(LEFT(U62,VLOOKUP($H62,ELENCHI!$BK$27:$CF$126,6,FALSE)-VLOOKUP($H62,ELENCHI!$BK$27:$CF$126,11,FALSE))&amp;IF(VLOOKUP($H62,ELENCHI!$BK$27:$CF$126,11,FALSE)=0,"",",")&amp;RIGHT(U62,VLOOKUP($H62,ELENCHI!$BK$27:$CF$126,11,FALSE)),""),"!!!")</f>
        <v>!!!</v>
      </c>
      <c r="X62" s="117" t="str">
        <f t="shared" si="85"/>
        <v/>
      </c>
      <c r="Y62" s="117" t="str">
        <f>IF(LEFT($F62,1)="*",IF(VLOOKUP($H62,ELENCHI!$BK$27:$BS$126,7,FALSE)=LEN(X62),0,1),"")</f>
        <v/>
      </c>
      <c r="Z62" s="117" t="str">
        <f>IF(Y62=0,IFERROR(LEFT(X62,VLOOKUP($H62,ELENCHI!$BK$27:$CF$126,7,FALSE)-VLOOKUP($H62,ELENCHI!$BK$27:$CF$126,12,FALSE))&amp;IF(VLOOKUP($H62,ELENCHI!$BK$27:$CF$126,12,FALSE)=0,"",",")&amp;RIGHT(X62,VLOOKUP($H62,ELENCHI!$BK$27:$CF$126,12,FALSE)),""),"!!!")</f>
        <v>!!!</v>
      </c>
      <c r="AA62" s="137" t="str">
        <f t="shared" si="86"/>
        <v/>
      </c>
      <c r="AB62" s="137" t="str">
        <f>IF(LEFT($F62,1)="*",IF(VLOOKUP($H62,ELENCHI!$BK$27:$BS$126,8,FALSE)=LEN(AA62),0,1),"")</f>
        <v/>
      </c>
      <c r="AC62" s="137" t="str">
        <f>IF(AB62=0,IFERROR(LEFT(AA62,VLOOKUP($H62,ELENCHI!$BK$27:$CF$126,8,FALSE)-VLOOKUP($H62,ELENCHI!$BK$27:$CF$126,13,FALSE))&amp;IF(VLOOKUP($H62,ELENCHI!$BK$27:$CF$126,13,FALSE)=0,"",",")&amp;RIGHT(AA62,VLOOKUP($H62,ELENCHI!$BK$27:$CF$126,13,FALSE)),""),"!!!")</f>
        <v>!!!</v>
      </c>
      <c r="AD62" s="117" t="str">
        <f t="shared" si="87"/>
        <v/>
      </c>
      <c r="AE62" s="117" t="str">
        <f>IF(LEFT($F62,1)="*",IF(VLOOKUP($H62,ELENCHI!$BK$27:$BS$126,9,FALSE)=LEN(AD62),0,1),"")</f>
        <v/>
      </c>
      <c r="AF62" s="117" t="str">
        <f>IF(AE62=0,IFERROR(LEFT(AD62,VLOOKUP($H62,ELENCHI!$BK$27:$CF$126,9,FALSE)-VLOOKUP($H62,ELENCHI!$BK$27:$CF$126,14,FALSE))&amp;IF(VLOOKUP($H62,ELENCHI!$BK$27:$CF$126,14,FALSE)=0,"",",")&amp;RIGHT(AD62,VLOOKUP($H62,ELENCHI!$BK$27:$CF$126,14,FALSE)),""),"!!!")</f>
        <v>!!!</v>
      </c>
      <c r="AG62" s="153">
        <f t="shared" si="88"/>
        <v>0</v>
      </c>
      <c r="AH62" s="2" t="str">
        <f>AM61&amp;IF(H62&lt;&gt;0,VLOOKUP($H62,ELENCHI!$BK$27:$CF$126,16,FALSE)&amp;T62&amp;VLOOKUP($H62,ELENCHI!$BK$27:$CF$126,17,FALSE)&amp;W62&amp;VLOOKUP($H62,ELENCHI!$BK$27:$CF$126,18,FALSE)&amp;Z62&amp;VLOOKUP($H62,ELENCHI!$BK$27:$CF$126,19,FALSE)&amp;AC62&amp;VLOOKUP($H62,ELENCHI!$BK$27:$CF$126,20,FALSE)&amp;AF62&amp;CHAR(10),I62&amp;IF(IFERROR(FIND(CHAR(10),LEFT(B62,LUNGH),1),0)&gt;0,CHAR(10),""))</f>
        <v/>
      </c>
      <c r="AI62" s="3" t="str">
        <f t="shared" si="89"/>
        <v xml:space="preserve"> </v>
      </c>
      <c r="AJ62" s="3">
        <f t="shared" si="90"/>
        <v>999</v>
      </c>
      <c r="AK62" s="3">
        <f t="shared" si="91"/>
        <v>999</v>
      </c>
      <c r="AL62" s="143" t="str">
        <f t="shared" si="78"/>
        <v xml:space="preserve">                                    </v>
      </c>
      <c r="AM62" s="20" t="str">
        <f t="shared" si="79"/>
        <v/>
      </c>
      <c r="AN62" s="372" t="s">
        <v>2541</v>
      </c>
      <c r="AO62" s="316" t="str">
        <f t="shared" si="92"/>
        <v xml:space="preserve">                                    </v>
      </c>
      <c r="AP62" s="316" t="str">
        <f t="shared" si="93"/>
        <v xml:space="preserve">04                                           
</v>
      </c>
    </row>
    <row r="63" spans="1:42" ht="14.45" x14ac:dyDescent="0.35">
      <c r="A63" s="2">
        <v>5</v>
      </c>
      <c r="B63" s="14" t="str">
        <f t="shared" si="69"/>
        <v/>
      </c>
      <c r="C63" s="3" t="str">
        <f t="shared" si="80"/>
        <v xml:space="preserve"> </v>
      </c>
      <c r="D63" s="3">
        <f t="shared" si="81"/>
        <v>999</v>
      </c>
      <c r="E63" s="3">
        <f t="shared" si="70"/>
        <v>999</v>
      </c>
      <c r="F63" s="19" t="str">
        <f t="shared" si="71"/>
        <v xml:space="preserve">                                    </v>
      </c>
      <c r="G63" s="20" t="str">
        <f t="shared" si="72"/>
        <v/>
      </c>
      <c r="H63" s="3">
        <f t="shared" si="73"/>
        <v>0</v>
      </c>
      <c r="I63" s="54" t="str">
        <f t="shared" si="74"/>
        <v/>
      </c>
      <c r="J63" s="3">
        <f t="shared" si="75"/>
        <v>36</v>
      </c>
      <c r="K63" s="3" t="str">
        <f t="shared" si="76"/>
        <v>0</v>
      </c>
      <c r="L63" s="2" t="str">
        <f t="shared" ref="L63:P63" si="96">IF(LEFT($F63,1)="*",IFERROR(FIND("=",$F63,K63+1),$D63),"")</f>
        <v/>
      </c>
      <c r="M63" s="2" t="str">
        <f t="shared" si="96"/>
        <v/>
      </c>
      <c r="N63" s="2" t="str">
        <f t="shared" si="96"/>
        <v/>
      </c>
      <c r="O63" s="2" t="str">
        <f t="shared" si="96"/>
        <v/>
      </c>
      <c r="P63" s="2" t="str">
        <f t="shared" si="96"/>
        <v/>
      </c>
      <c r="Q63" s="2" t="str">
        <f t="shared" si="77"/>
        <v/>
      </c>
      <c r="R63" s="117" t="str">
        <f t="shared" si="83"/>
        <v/>
      </c>
      <c r="S63" s="117" t="str">
        <f>IF(LEFT($F63,1)="*",IF(VLOOKUP($H63,ELENCHI!$BK$27:$BS$126,5,FALSE)=LEN(R63),0,1),"")</f>
        <v/>
      </c>
      <c r="T63" s="117" t="str">
        <f>IF(S63=0,IFERROR(LEFT(R63,VLOOKUP($H63,ELENCHI!$BK$27:$CF$126,5,FALSE)-VLOOKUP($H63,ELENCHI!$BK$27:$CF$126,10,FALSE))&amp;IF(VLOOKUP($H63,ELENCHI!$BK$27:$CF$126,10,FALSE)=0,"",",")&amp;RIGHT(R63,VLOOKUP($H63,ELENCHI!$BK$27:$CF$126,10,FALSE)),""),"!!!")</f>
        <v>!!!</v>
      </c>
      <c r="U63" s="2" t="str">
        <f t="shared" si="84"/>
        <v/>
      </c>
      <c r="V63" s="2" t="str">
        <f>IF(LEFT($F63,1)="*",IF(VLOOKUP($H63,ELENCHI!$BK$27:$BS$126,6,FALSE)=LEN(U63),0,1),"")</f>
        <v/>
      </c>
      <c r="W63" s="2" t="str">
        <f>IF(V63=0,IFERROR(LEFT(U63,VLOOKUP($H63,ELENCHI!$BK$27:$CF$126,6,FALSE)-VLOOKUP($H63,ELENCHI!$BK$27:$CF$126,11,FALSE))&amp;IF(VLOOKUP($H63,ELENCHI!$BK$27:$CF$126,11,FALSE)=0,"",",")&amp;RIGHT(U63,VLOOKUP($H63,ELENCHI!$BK$27:$CF$126,11,FALSE)),""),"!!!")</f>
        <v>!!!</v>
      </c>
      <c r="X63" s="117" t="str">
        <f t="shared" si="85"/>
        <v/>
      </c>
      <c r="Y63" s="117" t="str">
        <f>IF(LEFT($F63,1)="*",IF(VLOOKUP($H63,ELENCHI!$BK$27:$BS$126,7,FALSE)=LEN(X63),0,1),"")</f>
        <v/>
      </c>
      <c r="Z63" s="117" t="str">
        <f>IF(Y63=0,IFERROR(LEFT(X63,VLOOKUP($H63,ELENCHI!$BK$27:$CF$126,7,FALSE)-VLOOKUP($H63,ELENCHI!$BK$27:$CF$126,12,FALSE))&amp;IF(VLOOKUP($H63,ELENCHI!$BK$27:$CF$126,12,FALSE)=0,"",",")&amp;RIGHT(X63,VLOOKUP($H63,ELENCHI!$BK$27:$CF$126,12,FALSE)),""),"!!!")</f>
        <v>!!!</v>
      </c>
      <c r="AA63" s="137" t="str">
        <f t="shared" si="86"/>
        <v/>
      </c>
      <c r="AB63" s="137" t="str">
        <f>IF(LEFT($F63,1)="*",IF(VLOOKUP($H63,ELENCHI!$BK$27:$BS$126,8,FALSE)=LEN(AA63),0,1),"")</f>
        <v/>
      </c>
      <c r="AC63" s="137" t="str">
        <f>IF(AB63=0,IFERROR(LEFT(AA63,VLOOKUP($H63,ELENCHI!$BK$27:$CF$126,8,FALSE)-VLOOKUP($H63,ELENCHI!$BK$27:$CF$126,13,FALSE))&amp;IF(VLOOKUP($H63,ELENCHI!$BK$27:$CF$126,13,FALSE)=0,"",",")&amp;RIGHT(AA63,VLOOKUP($H63,ELENCHI!$BK$27:$CF$126,13,FALSE)),""),"!!!")</f>
        <v>!!!</v>
      </c>
      <c r="AD63" s="117" t="str">
        <f t="shared" si="87"/>
        <v/>
      </c>
      <c r="AE63" s="117" t="str">
        <f>IF(LEFT($F63,1)="*",IF(VLOOKUP($H63,ELENCHI!$BK$27:$BS$126,9,FALSE)=LEN(AD63),0,1),"")</f>
        <v/>
      </c>
      <c r="AF63" s="117" t="str">
        <f>IF(AE63=0,IFERROR(LEFT(AD63,VLOOKUP($H63,ELENCHI!$BK$27:$CF$126,9,FALSE)-VLOOKUP($H63,ELENCHI!$BK$27:$CF$126,14,FALSE))&amp;IF(VLOOKUP($H63,ELENCHI!$BK$27:$CF$126,14,FALSE)=0,"",",")&amp;RIGHT(AD63,VLOOKUP($H63,ELENCHI!$BK$27:$CF$126,14,FALSE)),""),"!!!")</f>
        <v>!!!</v>
      </c>
      <c r="AG63" s="153">
        <f t="shared" si="88"/>
        <v>0</v>
      </c>
      <c r="AH63" s="2" t="str">
        <f>AM62&amp;IF(H63&lt;&gt;0,VLOOKUP($H63,ELENCHI!$BK$27:$CF$126,16,FALSE)&amp;T63&amp;VLOOKUP($H63,ELENCHI!$BK$27:$CF$126,17,FALSE)&amp;W63&amp;VLOOKUP($H63,ELENCHI!$BK$27:$CF$126,18,FALSE)&amp;Z63&amp;VLOOKUP($H63,ELENCHI!$BK$27:$CF$126,19,FALSE)&amp;AC63&amp;VLOOKUP($H63,ELENCHI!$BK$27:$CF$126,20,FALSE)&amp;AF63&amp;CHAR(10),I63&amp;IF(IFERROR(FIND(CHAR(10),LEFT(B63,LUNGH),1),0)&gt;0,CHAR(10),""))</f>
        <v/>
      </c>
      <c r="AI63" s="3" t="str">
        <f t="shared" si="89"/>
        <v xml:space="preserve"> </v>
      </c>
      <c r="AJ63" s="3">
        <f t="shared" si="90"/>
        <v>999</v>
      </c>
      <c r="AK63" s="3">
        <f t="shared" si="91"/>
        <v>999</v>
      </c>
      <c r="AL63" s="143" t="str">
        <f t="shared" si="78"/>
        <v xml:space="preserve">                                    </v>
      </c>
      <c r="AM63" s="20" t="str">
        <f t="shared" si="79"/>
        <v/>
      </c>
      <c r="AN63" s="372" t="s">
        <v>2542</v>
      </c>
      <c r="AO63" s="316" t="str">
        <f t="shared" si="92"/>
        <v xml:space="preserve">                                    </v>
      </c>
      <c r="AP63" s="316" t="str">
        <f t="shared" si="93"/>
        <v xml:space="preserve">05                                           
</v>
      </c>
    </row>
    <row r="64" spans="1:42" ht="14.45" x14ac:dyDescent="0.35">
      <c r="A64" s="2">
        <v>6</v>
      </c>
      <c r="B64" s="14" t="str">
        <f t="shared" si="69"/>
        <v/>
      </c>
      <c r="C64" s="3" t="str">
        <f t="shared" si="80"/>
        <v xml:space="preserve"> </v>
      </c>
      <c r="D64" s="3">
        <f t="shared" si="81"/>
        <v>999</v>
      </c>
      <c r="E64" s="3">
        <f>IFERROR(FIND(CHAR(10),B64,2)-1-IF(LEFT(B64,1)=CHAR(10),1,0),999)</f>
        <v>999</v>
      </c>
      <c r="F64" s="19" t="str">
        <f t="shared" si="71"/>
        <v xml:space="preserve">                                    </v>
      </c>
      <c r="G64" s="20" t="str">
        <f t="shared" si="72"/>
        <v/>
      </c>
      <c r="H64" s="3">
        <f t="shared" si="73"/>
        <v>0</v>
      </c>
      <c r="I64" s="54" t="str">
        <f t="shared" si="74"/>
        <v/>
      </c>
      <c r="J64" s="3">
        <f t="shared" si="75"/>
        <v>36</v>
      </c>
      <c r="K64" s="3" t="str">
        <f t="shared" si="76"/>
        <v>0</v>
      </c>
      <c r="L64" s="2" t="str">
        <f t="shared" ref="L64:P64" si="97">IF(LEFT($F64,1)="*",IFERROR(FIND("=",$F64,K64+1),$D64),"")</f>
        <v/>
      </c>
      <c r="M64" s="2" t="str">
        <f t="shared" si="97"/>
        <v/>
      </c>
      <c r="N64" s="2" t="str">
        <f t="shared" si="97"/>
        <v/>
      </c>
      <c r="O64" s="2" t="str">
        <f t="shared" si="97"/>
        <v/>
      </c>
      <c r="P64" s="2" t="str">
        <f t="shared" si="97"/>
        <v/>
      </c>
      <c r="Q64" s="2" t="str">
        <f t="shared" si="77"/>
        <v/>
      </c>
      <c r="R64" s="117" t="str">
        <f t="shared" si="83"/>
        <v/>
      </c>
      <c r="S64" s="117" t="str">
        <f>IF(LEFT($F64,1)="*",IF(VLOOKUP($H64,ELENCHI!$BK$27:$BS$126,5,FALSE)=LEN(R64),0,1),"")</f>
        <v/>
      </c>
      <c r="T64" s="117" t="str">
        <f>IF(S64=0,IFERROR(LEFT(R64,VLOOKUP($H64,ELENCHI!$BK$27:$CF$126,5,FALSE)-VLOOKUP($H64,ELENCHI!$BK$27:$CF$126,10,FALSE))&amp;IF(VLOOKUP($H64,ELENCHI!$BK$27:$CF$126,10,FALSE)=0,"",",")&amp;RIGHT(R64,VLOOKUP($H64,ELENCHI!$BK$27:$CF$126,10,FALSE)),""),"!!!")</f>
        <v>!!!</v>
      </c>
      <c r="U64" s="2" t="str">
        <f t="shared" si="84"/>
        <v/>
      </c>
      <c r="V64" s="2" t="str">
        <f>IF(LEFT($F64,1)="*",IF(VLOOKUP($H64,ELENCHI!$BK$27:$BS$126,6,FALSE)=LEN(U64),0,1),"")</f>
        <v/>
      </c>
      <c r="W64" s="2" t="str">
        <f>IF(V64=0,IFERROR(LEFT(U64,VLOOKUP($H64,ELENCHI!$BK$27:$CF$126,6,FALSE)-VLOOKUP($H64,ELENCHI!$BK$27:$CF$126,11,FALSE))&amp;IF(VLOOKUP($H64,ELENCHI!$BK$27:$CF$126,11,FALSE)=0,"",",")&amp;RIGHT(U64,VLOOKUP($H64,ELENCHI!$BK$27:$CF$126,11,FALSE)),""),"!!!")</f>
        <v>!!!</v>
      </c>
      <c r="X64" s="117" t="str">
        <f t="shared" si="85"/>
        <v/>
      </c>
      <c r="Y64" s="117" t="str">
        <f>IF(LEFT($F64,1)="*",IF(VLOOKUP($H64,ELENCHI!$BK$27:$BS$126,7,FALSE)=LEN(X64),0,1),"")</f>
        <v/>
      </c>
      <c r="Z64" s="117" t="str">
        <f>IF(Y64=0,IFERROR(LEFT(X64,VLOOKUP($H64,ELENCHI!$BK$27:$CF$126,7,FALSE)-VLOOKUP($H64,ELENCHI!$BK$27:$CF$126,12,FALSE))&amp;IF(VLOOKUP($H64,ELENCHI!$BK$27:$CF$126,12,FALSE)=0,"",",")&amp;RIGHT(X64,VLOOKUP($H64,ELENCHI!$BK$27:$CF$126,12,FALSE)),""),"!!!")</f>
        <v>!!!</v>
      </c>
      <c r="AA64" s="137" t="str">
        <f t="shared" si="86"/>
        <v/>
      </c>
      <c r="AB64" s="137" t="str">
        <f>IF(LEFT($F64,1)="*",IF(VLOOKUP($H64,ELENCHI!$BK$27:$BS$126,8,FALSE)=LEN(AA64),0,1),"")</f>
        <v/>
      </c>
      <c r="AC64" s="137" t="str">
        <f>IF(AB64=0,IFERROR(LEFT(AA64,VLOOKUP($H64,ELENCHI!$BK$27:$CF$126,8,FALSE)-VLOOKUP($H64,ELENCHI!$BK$27:$CF$126,13,FALSE))&amp;IF(VLOOKUP($H64,ELENCHI!$BK$27:$CF$126,13,FALSE)=0,"",",")&amp;RIGHT(AA64,VLOOKUP($H64,ELENCHI!$BK$27:$CF$126,13,FALSE)),""),"!!!")</f>
        <v>!!!</v>
      </c>
      <c r="AD64" s="117" t="str">
        <f t="shared" si="87"/>
        <v/>
      </c>
      <c r="AE64" s="117" t="str">
        <f>IF(LEFT($F64,1)="*",IF(VLOOKUP($H64,ELENCHI!$BK$27:$BS$126,9,FALSE)=LEN(AD64),0,1),"")</f>
        <v/>
      </c>
      <c r="AF64" s="117" t="str">
        <f>IF(AE64=0,IFERROR(LEFT(AD64,VLOOKUP($H64,ELENCHI!$BK$27:$CF$126,9,FALSE)-VLOOKUP($H64,ELENCHI!$BK$27:$CF$126,14,FALSE))&amp;IF(VLOOKUP($H64,ELENCHI!$BK$27:$CF$126,14,FALSE)=0,"",",")&amp;RIGHT(AD64,VLOOKUP($H64,ELENCHI!$BK$27:$CF$126,14,FALSE)),""),"!!!")</f>
        <v>!!!</v>
      </c>
      <c r="AG64" s="153">
        <f t="shared" si="88"/>
        <v>0</v>
      </c>
      <c r="AH64" s="2" t="str">
        <f>AM63&amp;IF(H64&lt;&gt;0,VLOOKUP($H64,ELENCHI!$BK$27:$CF$126,16,FALSE)&amp;T64&amp;VLOOKUP($H64,ELENCHI!$BK$27:$CF$126,17,FALSE)&amp;W64&amp;VLOOKUP($H64,ELENCHI!$BK$27:$CF$126,18,FALSE)&amp;Z64&amp;VLOOKUP($H64,ELENCHI!$BK$27:$CF$126,19,FALSE)&amp;AC64&amp;VLOOKUP($H64,ELENCHI!$BK$27:$CF$126,20,FALSE)&amp;AF64&amp;CHAR(10),I64&amp;IF(IFERROR(FIND(CHAR(10),LEFT(B64,LUNGH),1),0)&gt;0,CHAR(10),""))</f>
        <v/>
      </c>
      <c r="AI64" s="3" t="str">
        <f t="shared" si="89"/>
        <v xml:space="preserve"> </v>
      </c>
      <c r="AJ64" s="3">
        <f t="shared" si="90"/>
        <v>999</v>
      </c>
      <c r="AK64" s="3">
        <f t="shared" si="91"/>
        <v>999</v>
      </c>
      <c r="AL64" s="143" t="str">
        <f t="shared" si="78"/>
        <v xml:space="preserve">                                    </v>
      </c>
      <c r="AM64" s="20" t="str">
        <f t="shared" si="79"/>
        <v/>
      </c>
      <c r="AN64" s="372" t="s">
        <v>2543</v>
      </c>
      <c r="AO64" s="316" t="str">
        <f t="shared" si="92"/>
        <v xml:space="preserve">                                    </v>
      </c>
      <c r="AP64" s="316" t="str">
        <f t="shared" si="93"/>
        <v xml:space="preserve">06                                           
</v>
      </c>
    </row>
    <row r="65" spans="1:42" ht="14.45" x14ac:dyDescent="0.35">
      <c r="A65" s="2">
        <v>7</v>
      </c>
      <c r="B65" s="14" t="str">
        <f t="shared" si="69"/>
        <v/>
      </c>
      <c r="C65" s="3" t="str">
        <f t="shared" si="80"/>
        <v xml:space="preserve"> </v>
      </c>
      <c r="D65" s="3">
        <f t="shared" si="81"/>
        <v>999</v>
      </c>
      <c r="E65" s="3">
        <f t="shared" ref="E65:E71" si="98">IFERROR(FIND(CHAR(10),B65,2)-1-IF(LEFT(B65,1)=CHAR(10),1,0),999)</f>
        <v>999</v>
      </c>
      <c r="F65" s="19" t="str">
        <f t="shared" si="71"/>
        <v xml:space="preserve">                                    </v>
      </c>
      <c r="G65" s="20" t="str">
        <f t="shared" si="72"/>
        <v/>
      </c>
      <c r="H65" s="3">
        <f t="shared" si="73"/>
        <v>0</v>
      </c>
      <c r="I65" s="54" t="str">
        <f t="shared" si="74"/>
        <v/>
      </c>
      <c r="J65" s="3">
        <f t="shared" si="75"/>
        <v>36</v>
      </c>
      <c r="K65" s="3" t="str">
        <f t="shared" si="76"/>
        <v>0</v>
      </c>
      <c r="L65" s="2" t="str">
        <f t="shared" ref="L65:P65" si="99">IF(LEFT($F65,1)="*",IFERROR(FIND("=",$F65,K65+1),$D65),"")</f>
        <v/>
      </c>
      <c r="M65" s="2" t="str">
        <f t="shared" si="99"/>
        <v/>
      </c>
      <c r="N65" s="2" t="str">
        <f t="shared" si="99"/>
        <v/>
      </c>
      <c r="O65" s="2" t="str">
        <f t="shared" si="99"/>
        <v/>
      </c>
      <c r="P65" s="2" t="str">
        <f t="shared" si="99"/>
        <v/>
      </c>
      <c r="Q65" s="2" t="str">
        <f t="shared" si="77"/>
        <v/>
      </c>
      <c r="R65" s="117" t="str">
        <f t="shared" si="83"/>
        <v/>
      </c>
      <c r="S65" s="117" t="str">
        <f>IF(LEFT($F65,1)="*",IF(VLOOKUP($H65,ELENCHI!$BK$27:$BS$126,5,FALSE)=LEN(R65),0,1),"")</f>
        <v/>
      </c>
      <c r="T65" s="117" t="str">
        <f>IF(S65=0,IFERROR(LEFT(R65,VLOOKUP($H65,ELENCHI!$BK$27:$CF$126,5,FALSE)-VLOOKUP($H65,ELENCHI!$BK$27:$CF$126,10,FALSE))&amp;IF(VLOOKUP($H65,ELENCHI!$BK$27:$CF$126,10,FALSE)=0,"",",")&amp;RIGHT(R65,VLOOKUP($H65,ELENCHI!$BK$27:$CF$126,10,FALSE)),""),"!!!")</f>
        <v>!!!</v>
      </c>
      <c r="U65" s="2" t="str">
        <f t="shared" si="84"/>
        <v/>
      </c>
      <c r="V65" s="2" t="str">
        <f>IF(LEFT($F65,1)="*",IF(VLOOKUP($H65,ELENCHI!$BK$27:$BS$126,6,FALSE)=LEN(U65),0,1),"")</f>
        <v/>
      </c>
      <c r="W65" s="2" t="str">
        <f>IF(V65=0,IFERROR(LEFT(U65,VLOOKUP($H65,ELENCHI!$BK$27:$CF$126,6,FALSE)-VLOOKUP($H65,ELENCHI!$BK$27:$CF$126,11,FALSE))&amp;IF(VLOOKUP($H65,ELENCHI!$BK$27:$CF$126,11,FALSE)=0,"",",")&amp;RIGHT(U65,VLOOKUP($H65,ELENCHI!$BK$27:$CF$126,11,FALSE)),""),"!!!")</f>
        <v>!!!</v>
      </c>
      <c r="X65" s="117" t="str">
        <f t="shared" si="85"/>
        <v/>
      </c>
      <c r="Y65" s="117" t="str">
        <f>IF(LEFT($F65,1)="*",IF(VLOOKUP($H65,ELENCHI!$BK$27:$BS$126,7,FALSE)=LEN(X65),0,1),"")</f>
        <v/>
      </c>
      <c r="Z65" s="117" t="str">
        <f>IF(Y65=0,IFERROR(LEFT(X65,VLOOKUP($H65,ELENCHI!$BK$27:$CF$126,7,FALSE)-VLOOKUP($H65,ELENCHI!$BK$27:$CF$126,12,FALSE))&amp;IF(VLOOKUP($H65,ELENCHI!$BK$27:$CF$126,12,FALSE)=0,"",",")&amp;RIGHT(X65,VLOOKUP($H65,ELENCHI!$BK$27:$CF$126,12,FALSE)),""),"!!!")</f>
        <v>!!!</v>
      </c>
      <c r="AA65" s="137" t="str">
        <f t="shared" si="86"/>
        <v/>
      </c>
      <c r="AB65" s="137" t="str">
        <f>IF(LEFT($F65,1)="*",IF(VLOOKUP($H65,ELENCHI!$BK$27:$BS$126,8,FALSE)=LEN(AA65),0,1),"")</f>
        <v/>
      </c>
      <c r="AC65" s="137" t="str">
        <f>IF(AB65=0,IFERROR(LEFT(AA65,VLOOKUP($H65,ELENCHI!$BK$27:$CF$126,8,FALSE)-VLOOKUP($H65,ELENCHI!$BK$27:$CF$126,13,FALSE))&amp;IF(VLOOKUP($H65,ELENCHI!$BK$27:$CF$126,13,FALSE)=0,"",",")&amp;RIGHT(AA65,VLOOKUP($H65,ELENCHI!$BK$27:$CF$126,13,FALSE)),""),"!!!")</f>
        <v>!!!</v>
      </c>
      <c r="AD65" s="117" t="str">
        <f t="shared" si="87"/>
        <v/>
      </c>
      <c r="AE65" s="117" t="str">
        <f>IF(LEFT($F65,1)="*",IF(VLOOKUP($H65,ELENCHI!$BK$27:$BS$126,9,FALSE)=LEN(AD65),0,1),"")</f>
        <v/>
      </c>
      <c r="AF65" s="117" t="str">
        <f>IF(AE65=0,IFERROR(LEFT(AD65,VLOOKUP($H65,ELENCHI!$BK$27:$CF$126,9,FALSE)-VLOOKUP($H65,ELENCHI!$BK$27:$CF$126,14,FALSE))&amp;IF(VLOOKUP($H65,ELENCHI!$BK$27:$CF$126,14,FALSE)=0,"",",")&amp;RIGHT(AD65,VLOOKUP($H65,ELENCHI!$BK$27:$CF$126,14,FALSE)),""),"!!!")</f>
        <v>!!!</v>
      </c>
      <c r="AG65" s="153">
        <f t="shared" si="88"/>
        <v>0</v>
      </c>
      <c r="AH65" s="2" t="str">
        <f>AM64&amp;IF(H65&lt;&gt;0,VLOOKUP($H65,ELENCHI!$BK$27:$CF$126,16,FALSE)&amp;T65&amp;VLOOKUP($H65,ELENCHI!$BK$27:$CF$126,17,FALSE)&amp;W65&amp;VLOOKUP($H65,ELENCHI!$BK$27:$CF$126,18,FALSE)&amp;Z65&amp;VLOOKUP($H65,ELENCHI!$BK$27:$CF$126,19,FALSE)&amp;AC65&amp;VLOOKUP($H65,ELENCHI!$BK$27:$CF$126,20,FALSE)&amp;AF65&amp;CHAR(10),I65&amp;IF(IFERROR(FIND(CHAR(10),LEFT(B65,LUNGH),1),0)&gt;0,CHAR(10),""))</f>
        <v/>
      </c>
      <c r="AI65" s="3" t="str">
        <f t="shared" si="89"/>
        <v xml:space="preserve"> </v>
      </c>
      <c r="AJ65" s="3">
        <f t="shared" si="90"/>
        <v>999</v>
      </c>
      <c r="AK65" s="3">
        <f t="shared" si="91"/>
        <v>999</v>
      </c>
      <c r="AL65" s="143" t="str">
        <f t="shared" si="78"/>
        <v xml:space="preserve">                                    </v>
      </c>
      <c r="AM65" s="20" t="str">
        <f t="shared" si="79"/>
        <v/>
      </c>
      <c r="AN65" s="372" t="s">
        <v>2544</v>
      </c>
      <c r="AO65" s="316" t="str">
        <f t="shared" si="92"/>
        <v xml:space="preserve">                                    </v>
      </c>
      <c r="AP65" s="316" t="str">
        <f t="shared" si="93"/>
        <v xml:space="preserve">07                                           
</v>
      </c>
    </row>
    <row r="66" spans="1:42" ht="14.45" x14ac:dyDescent="0.35">
      <c r="A66" s="2">
        <v>8</v>
      </c>
      <c r="B66" s="14" t="str">
        <f t="shared" si="69"/>
        <v/>
      </c>
      <c r="C66" s="3" t="str">
        <f t="shared" si="80"/>
        <v xml:space="preserve"> </v>
      </c>
      <c r="D66" s="3">
        <f t="shared" si="81"/>
        <v>999</v>
      </c>
      <c r="E66" s="3">
        <f t="shared" si="98"/>
        <v>999</v>
      </c>
      <c r="F66" s="19" t="str">
        <f t="shared" si="71"/>
        <v xml:space="preserve">                                    </v>
      </c>
      <c r="G66" s="20" t="str">
        <f t="shared" si="72"/>
        <v/>
      </c>
      <c r="H66" s="3">
        <f t="shared" si="73"/>
        <v>0</v>
      </c>
      <c r="I66" s="54" t="str">
        <f t="shared" si="74"/>
        <v/>
      </c>
      <c r="J66" s="3">
        <f t="shared" si="75"/>
        <v>36</v>
      </c>
      <c r="K66" s="3" t="str">
        <f t="shared" si="76"/>
        <v>0</v>
      </c>
      <c r="L66" s="2" t="str">
        <f t="shared" ref="L66:P66" si="100">IF(LEFT($F66,1)="*",IFERROR(FIND("=",$F66,K66+1),$D66),"")</f>
        <v/>
      </c>
      <c r="M66" s="2" t="str">
        <f t="shared" si="100"/>
        <v/>
      </c>
      <c r="N66" s="2" t="str">
        <f t="shared" si="100"/>
        <v/>
      </c>
      <c r="O66" s="2" t="str">
        <f t="shared" si="100"/>
        <v/>
      </c>
      <c r="P66" s="2" t="str">
        <f t="shared" si="100"/>
        <v/>
      </c>
      <c r="Q66" s="2" t="str">
        <f t="shared" si="77"/>
        <v/>
      </c>
      <c r="R66" s="117" t="str">
        <f t="shared" si="83"/>
        <v/>
      </c>
      <c r="S66" s="117" t="str">
        <f>IF(LEFT($F66,1)="*",IF(VLOOKUP($H66,ELENCHI!$BK$27:$BS$126,5,FALSE)=LEN(R66),0,1),"")</f>
        <v/>
      </c>
      <c r="T66" s="117" t="str">
        <f>IF(S66=0,IFERROR(LEFT(R66,VLOOKUP($H66,ELENCHI!$BK$27:$CF$126,5,FALSE)-VLOOKUP($H66,ELENCHI!$BK$27:$CF$126,10,FALSE))&amp;IF(VLOOKUP($H66,ELENCHI!$BK$27:$CF$126,10,FALSE)=0,"",",")&amp;RIGHT(R66,VLOOKUP($H66,ELENCHI!$BK$27:$CF$126,10,FALSE)),""),"!!!")</f>
        <v>!!!</v>
      </c>
      <c r="U66" s="2" t="str">
        <f t="shared" si="84"/>
        <v/>
      </c>
      <c r="V66" s="2" t="str">
        <f>IF(LEFT($F66,1)="*",IF(VLOOKUP($H66,ELENCHI!$BK$27:$BS$126,6,FALSE)=LEN(U66),0,1),"")</f>
        <v/>
      </c>
      <c r="W66" s="2" t="str">
        <f>IF(V66=0,IFERROR(LEFT(U66,VLOOKUP($H66,ELENCHI!$BK$27:$CF$126,6,FALSE)-VLOOKUP($H66,ELENCHI!$BK$27:$CF$126,11,FALSE))&amp;IF(VLOOKUP($H66,ELENCHI!$BK$27:$CF$126,11,FALSE)=0,"",",")&amp;RIGHT(U66,VLOOKUP($H66,ELENCHI!$BK$27:$CF$126,11,FALSE)),""),"!!!")</f>
        <v>!!!</v>
      </c>
      <c r="X66" s="117" t="str">
        <f t="shared" si="85"/>
        <v/>
      </c>
      <c r="Y66" s="117" t="str">
        <f>IF(LEFT($F66,1)="*",IF(VLOOKUP($H66,ELENCHI!$BK$27:$BS$126,7,FALSE)=LEN(X66),0,1),"")</f>
        <v/>
      </c>
      <c r="Z66" s="117" t="str">
        <f>IF(Y66=0,IFERROR(LEFT(X66,VLOOKUP($H66,ELENCHI!$BK$27:$CF$126,7,FALSE)-VLOOKUP($H66,ELENCHI!$BK$27:$CF$126,12,FALSE))&amp;IF(VLOOKUP($H66,ELENCHI!$BK$27:$CF$126,12,FALSE)=0,"",",")&amp;RIGHT(X66,VLOOKUP($H66,ELENCHI!$BK$27:$CF$126,12,FALSE)),""),"!!!")</f>
        <v>!!!</v>
      </c>
      <c r="AA66" s="137" t="str">
        <f t="shared" si="86"/>
        <v/>
      </c>
      <c r="AB66" s="137" t="str">
        <f>IF(LEFT($F66,1)="*",IF(VLOOKUP($H66,ELENCHI!$BK$27:$BS$126,8,FALSE)=LEN(AA66),0,1),"")</f>
        <v/>
      </c>
      <c r="AC66" s="137" t="str">
        <f>IF(AB66=0,IFERROR(LEFT(AA66,VLOOKUP($H66,ELENCHI!$BK$27:$CF$126,8,FALSE)-VLOOKUP($H66,ELENCHI!$BK$27:$CF$126,13,FALSE))&amp;IF(VLOOKUP($H66,ELENCHI!$BK$27:$CF$126,13,FALSE)=0,"",",")&amp;RIGHT(AA66,VLOOKUP($H66,ELENCHI!$BK$27:$CF$126,13,FALSE)),""),"!!!")</f>
        <v>!!!</v>
      </c>
      <c r="AD66" s="117" t="str">
        <f t="shared" si="87"/>
        <v/>
      </c>
      <c r="AE66" s="117" t="str">
        <f>IF(LEFT($F66,1)="*",IF(VLOOKUP($H66,ELENCHI!$BK$27:$BS$126,9,FALSE)=LEN(AD66),0,1),"")</f>
        <v/>
      </c>
      <c r="AF66" s="117" t="str">
        <f>IF(AE66=0,IFERROR(LEFT(AD66,VLOOKUP($H66,ELENCHI!$BK$27:$CF$126,9,FALSE)-VLOOKUP($H66,ELENCHI!$BK$27:$CF$126,14,FALSE))&amp;IF(VLOOKUP($H66,ELENCHI!$BK$27:$CF$126,14,FALSE)=0,"",",")&amp;RIGHT(AD66,VLOOKUP($H66,ELENCHI!$BK$27:$CF$126,14,FALSE)),""),"!!!")</f>
        <v>!!!</v>
      </c>
      <c r="AG66" s="153">
        <f t="shared" si="88"/>
        <v>0</v>
      </c>
      <c r="AH66" s="2" t="str">
        <f>AM65&amp;IF(H66&lt;&gt;0,VLOOKUP($H66,ELENCHI!$BK$27:$CF$126,16,FALSE)&amp;T66&amp;VLOOKUP($H66,ELENCHI!$BK$27:$CF$126,17,FALSE)&amp;W66&amp;VLOOKUP($H66,ELENCHI!$BK$27:$CF$126,18,FALSE)&amp;Z66&amp;VLOOKUP($H66,ELENCHI!$BK$27:$CF$126,19,FALSE)&amp;AC66&amp;VLOOKUP($H66,ELENCHI!$BK$27:$CF$126,20,FALSE)&amp;AF66&amp;CHAR(10),I66&amp;IF(IFERROR(FIND(CHAR(10),LEFT(B66,LUNGH),1),0)&gt;0,CHAR(10),""))</f>
        <v/>
      </c>
      <c r="AI66" s="3" t="str">
        <f t="shared" si="89"/>
        <v xml:space="preserve"> </v>
      </c>
      <c r="AJ66" s="3">
        <f t="shared" si="90"/>
        <v>999</v>
      </c>
      <c r="AK66" s="3">
        <f t="shared" si="91"/>
        <v>999</v>
      </c>
      <c r="AL66" s="143" t="str">
        <f t="shared" si="78"/>
        <v xml:space="preserve">                                    </v>
      </c>
      <c r="AM66" s="20" t="str">
        <f t="shared" si="79"/>
        <v/>
      </c>
      <c r="AN66" s="372" t="s">
        <v>2545</v>
      </c>
      <c r="AO66" s="316" t="str">
        <f t="shared" si="92"/>
        <v xml:space="preserve">                                    </v>
      </c>
      <c r="AP66" s="316" t="str">
        <f t="shared" si="93"/>
        <v xml:space="preserve">08                                           
</v>
      </c>
    </row>
    <row r="67" spans="1:42" ht="14.45" x14ac:dyDescent="0.35">
      <c r="A67" s="2">
        <v>9</v>
      </c>
      <c r="B67" s="14" t="str">
        <f t="shared" si="69"/>
        <v/>
      </c>
      <c r="C67" s="3" t="str">
        <f t="shared" si="80"/>
        <v xml:space="preserve"> </v>
      </c>
      <c r="D67" s="3">
        <f t="shared" si="81"/>
        <v>999</v>
      </c>
      <c r="E67" s="3">
        <f t="shared" si="98"/>
        <v>999</v>
      </c>
      <c r="F67" s="19" t="str">
        <f t="shared" si="71"/>
        <v xml:space="preserve">                                    </v>
      </c>
      <c r="G67" s="20" t="str">
        <f t="shared" si="72"/>
        <v/>
      </c>
      <c r="H67" s="3">
        <f t="shared" si="73"/>
        <v>0</v>
      </c>
      <c r="I67" s="54" t="str">
        <f t="shared" si="74"/>
        <v/>
      </c>
      <c r="J67" s="3">
        <f t="shared" si="75"/>
        <v>36</v>
      </c>
      <c r="K67" s="3" t="str">
        <f t="shared" si="76"/>
        <v>0</v>
      </c>
      <c r="L67" s="2" t="str">
        <f t="shared" ref="L67:P67" si="101">IF(LEFT($F67,1)="*",IFERROR(FIND("=",$F67,K67+1),$D67),"")</f>
        <v/>
      </c>
      <c r="M67" s="2" t="str">
        <f t="shared" si="101"/>
        <v/>
      </c>
      <c r="N67" s="2" t="str">
        <f t="shared" si="101"/>
        <v/>
      </c>
      <c r="O67" s="2" t="str">
        <f t="shared" si="101"/>
        <v/>
      </c>
      <c r="P67" s="2" t="str">
        <f t="shared" si="101"/>
        <v/>
      </c>
      <c r="Q67" s="2" t="str">
        <f t="shared" si="77"/>
        <v/>
      </c>
      <c r="R67" s="117" t="str">
        <f t="shared" si="83"/>
        <v/>
      </c>
      <c r="S67" s="117" t="str">
        <f>IF(LEFT($F67,1)="*",IF(VLOOKUP($H67,ELENCHI!$BK$27:$BS$126,5,FALSE)=LEN(R67),0,1),"")</f>
        <v/>
      </c>
      <c r="T67" s="117" t="str">
        <f>IF(S67=0,IFERROR(LEFT(R67,VLOOKUP($H67,ELENCHI!$BK$27:$CF$126,5,FALSE)-VLOOKUP($H67,ELENCHI!$BK$27:$CF$126,10,FALSE))&amp;IF(VLOOKUP($H67,ELENCHI!$BK$27:$CF$126,10,FALSE)=0,"",",")&amp;RIGHT(R67,VLOOKUP($H67,ELENCHI!$BK$27:$CF$126,10,FALSE)),""),"!!!")</f>
        <v>!!!</v>
      </c>
      <c r="U67" s="2" t="str">
        <f t="shared" si="84"/>
        <v/>
      </c>
      <c r="V67" s="2" t="str">
        <f>IF(LEFT($F67,1)="*",IF(VLOOKUP($H67,ELENCHI!$BK$27:$BS$126,6,FALSE)=LEN(U67),0,1),"")</f>
        <v/>
      </c>
      <c r="W67" s="2" t="str">
        <f>IF(V67=0,IFERROR(LEFT(U67,VLOOKUP($H67,ELENCHI!$BK$27:$CF$126,6,FALSE)-VLOOKUP($H67,ELENCHI!$BK$27:$CF$126,11,FALSE))&amp;IF(VLOOKUP($H67,ELENCHI!$BK$27:$CF$126,11,FALSE)=0,"",",")&amp;RIGHT(U67,VLOOKUP($H67,ELENCHI!$BK$27:$CF$126,11,FALSE)),""),"!!!")</f>
        <v>!!!</v>
      </c>
      <c r="X67" s="117" t="str">
        <f t="shared" si="85"/>
        <v/>
      </c>
      <c r="Y67" s="117" t="str">
        <f>IF(LEFT($F67,1)="*",IF(VLOOKUP($H67,ELENCHI!$BK$27:$BS$126,7,FALSE)=LEN(X67),0,1),"")</f>
        <v/>
      </c>
      <c r="Z67" s="117" t="str">
        <f>IF(Y67=0,IFERROR(LEFT(X67,VLOOKUP($H67,ELENCHI!$BK$27:$CF$126,7,FALSE)-VLOOKUP($H67,ELENCHI!$BK$27:$CF$126,12,FALSE))&amp;IF(VLOOKUP($H67,ELENCHI!$BK$27:$CF$126,12,FALSE)=0,"",",")&amp;RIGHT(X67,VLOOKUP($H67,ELENCHI!$BK$27:$CF$126,12,FALSE)),""),"!!!")</f>
        <v>!!!</v>
      </c>
      <c r="AA67" s="137" t="str">
        <f t="shared" si="86"/>
        <v/>
      </c>
      <c r="AB67" s="137" t="str">
        <f>IF(LEFT($F67,1)="*",IF(VLOOKUP($H67,ELENCHI!$BK$27:$BS$126,8,FALSE)=LEN(AA67),0,1),"")</f>
        <v/>
      </c>
      <c r="AC67" s="137" t="str">
        <f>IF(AB67=0,IFERROR(LEFT(AA67,VLOOKUP($H67,ELENCHI!$BK$27:$CF$126,8,FALSE)-VLOOKUP($H67,ELENCHI!$BK$27:$CF$126,13,FALSE))&amp;IF(VLOOKUP($H67,ELENCHI!$BK$27:$CF$126,13,FALSE)=0,"",",")&amp;RIGHT(AA67,VLOOKUP($H67,ELENCHI!$BK$27:$CF$126,13,FALSE)),""),"!!!")</f>
        <v>!!!</v>
      </c>
      <c r="AD67" s="117" t="str">
        <f t="shared" si="87"/>
        <v/>
      </c>
      <c r="AE67" s="117" t="str">
        <f>IF(LEFT($F67,1)="*",IF(VLOOKUP($H67,ELENCHI!$BK$27:$BS$126,9,FALSE)=LEN(AD67),0,1),"")</f>
        <v/>
      </c>
      <c r="AF67" s="117" t="str">
        <f>IF(AE67=0,IFERROR(LEFT(AD67,VLOOKUP($H67,ELENCHI!$BK$27:$CF$126,9,FALSE)-VLOOKUP($H67,ELENCHI!$BK$27:$CF$126,14,FALSE))&amp;IF(VLOOKUP($H67,ELENCHI!$BK$27:$CF$126,14,FALSE)=0,"",",")&amp;RIGHT(AD67,VLOOKUP($H67,ELENCHI!$BK$27:$CF$126,14,FALSE)),""),"!!!")</f>
        <v>!!!</v>
      </c>
      <c r="AG67" s="153">
        <f t="shared" si="88"/>
        <v>0</v>
      </c>
      <c r="AH67" s="2" t="str">
        <f>AM66&amp;IF(H67&lt;&gt;0,VLOOKUP($H67,ELENCHI!$BK$27:$CF$126,16,FALSE)&amp;T67&amp;VLOOKUP($H67,ELENCHI!$BK$27:$CF$126,17,FALSE)&amp;W67&amp;VLOOKUP($H67,ELENCHI!$BK$27:$CF$126,18,FALSE)&amp;Z67&amp;VLOOKUP($H67,ELENCHI!$BK$27:$CF$126,19,FALSE)&amp;AC67&amp;VLOOKUP($H67,ELENCHI!$BK$27:$CF$126,20,FALSE)&amp;AF67&amp;CHAR(10),I67&amp;IF(IFERROR(FIND(CHAR(10),LEFT(B67,LUNGH),1),0)&gt;0,CHAR(10),""))</f>
        <v/>
      </c>
      <c r="AI67" s="3" t="str">
        <f t="shared" si="89"/>
        <v xml:space="preserve"> </v>
      </c>
      <c r="AJ67" s="3">
        <f t="shared" si="90"/>
        <v>999</v>
      </c>
      <c r="AK67" s="3">
        <f t="shared" si="91"/>
        <v>999</v>
      </c>
      <c r="AL67" s="143" t="str">
        <f t="shared" si="78"/>
        <v xml:space="preserve">                                    </v>
      </c>
      <c r="AM67" s="20" t="str">
        <f t="shared" si="79"/>
        <v/>
      </c>
      <c r="AN67" s="372" t="s">
        <v>2546</v>
      </c>
      <c r="AO67" s="316" t="str">
        <f t="shared" si="92"/>
        <v xml:space="preserve">                                    </v>
      </c>
      <c r="AP67" s="316" t="str">
        <f t="shared" si="93"/>
        <v xml:space="preserve">09                                           
</v>
      </c>
    </row>
    <row r="68" spans="1:42" ht="14.45" x14ac:dyDescent="0.35">
      <c r="A68" s="2">
        <v>10</v>
      </c>
      <c r="B68" s="14" t="str">
        <f t="shared" si="69"/>
        <v/>
      </c>
      <c r="C68" s="3" t="str">
        <f t="shared" si="80"/>
        <v xml:space="preserve"> </v>
      </c>
      <c r="D68" s="3">
        <f t="shared" si="81"/>
        <v>999</v>
      </c>
      <c r="E68" s="3">
        <f t="shared" si="98"/>
        <v>999</v>
      </c>
      <c r="F68" s="19" t="str">
        <f t="shared" si="71"/>
        <v xml:space="preserve">                                    </v>
      </c>
      <c r="G68" s="20" t="str">
        <f t="shared" si="72"/>
        <v/>
      </c>
      <c r="H68" s="3">
        <f t="shared" si="73"/>
        <v>0</v>
      </c>
      <c r="I68" s="54" t="str">
        <f t="shared" si="74"/>
        <v/>
      </c>
      <c r="J68" s="3">
        <f t="shared" si="75"/>
        <v>36</v>
      </c>
      <c r="K68" s="3" t="str">
        <f t="shared" si="76"/>
        <v>0</v>
      </c>
      <c r="L68" s="2" t="str">
        <f t="shared" ref="L68:P68" si="102">IF(LEFT($F68,1)="*",IFERROR(FIND("=",$F68,K68+1),$D68),"")</f>
        <v/>
      </c>
      <c r="M68" s="2" t="str">
        <f t="shared" si="102"/>
        <v/>
      </c>
      <c r="N68" s="2" t="str">
        <f t="shared" si="102"/>
        <v/>
      </c>
      <c r="O68" s="2" t="str">
        <f t="shared" si="102"/>
        <v/>
      </c>
      <c r="P68" s="2" t="str">
        <f t="shared" si="102"/>
        <v/>
      </c>
      <c r="Q68" s="2" t="str">
        <f t="shared" si="77"/>
        <v/>
      </c>
      <c r="R68" s="117" t="str">
        <f t="shared" si="83"/>
        <v/>
      </c>
      <c r="S68" s="117" t="str">
        <f>IF(LEFT($F68,1)="*",IF(VLOOKUP($H68,ELENCHI!$BK$27:$BS$126,5,FALSE)=LEN(R68),0,1),"")</f>
        <v/>
      </c>
      <c r="T68" s="117" t="str">
        <f>IF(S68=0,IFERROR(LEFT(R68,VLOOKUP($H68,ELENCHI!$BK$27:$CF$126,5,FALSE)-VLOOKUP($H68,ELENCHI!$BK$27:$CF$126,10,FALSE))&amp;IF(VLOOKUP($H68,ELENCHI!$BK$27:$CF$126,10,FALSE)=0,"",",")&amp;RIGHT(R68,VLOOKUP($H68,ELENCHI!$BK$27:$CF$126,10,FALSE)),""),"!!!")</f>
        <v>!!!</v>
      </c>
      <c r="U68" s="2" t="str">
        <f t="shared" si="84"/>
        <v/>
      </c>
      <c r="V68" s="2" t="str">
        <f>IF(LEFT($F68,1)="*",IF(VLOOKUP($H68,ELENCHI!$BK$27:$BS$126,6,FALSE)=LEN(U68),0,1),"")</f>
        <v/>
      </c>
      <c r="W68" s="2" t="str">
        <f>IF(V68=0,IFERROR(LEFT(U68,VLOOKUP($H68,ELENCHI!$BK$27:$CF$126,6,FALSE)-VLOOKUP($H68,ELENCHI!$BK$27:$CF$126,11,FALSE))&amp;IF(VLOOKUP($H68,ELENCHI!$BK$27:$CF$126,11,FALSE)=0,"",",")&amp;RIGHT(U68,VLOOKUP($H68,ELENCHI!$BK$27:$CF$126,11,FALSE)),""),"!!!")</f>
        <v>!!!</v>
      </c>
      <c r="X68" s="117" t="str">
        <f t="shared" si="85"/>
        <v/>
      </c>
      <c r="Y68" s="117" t="str">
        <f>IF(LEFT($F68,1)="*",IF(VLOOKUP($H68,ELENCHI!$BK$27:$BS$126,7,FALSE)=LEN(X68),0,1),"")</f>
        <v/>
      </c>
      <c r="Z68" s="117" t="str">
        <f>IF(Y68=0,IFERROR(LEFT(X68,VLOOKUP($H68,ELENCHI!$BK$27:$CF$126,7,FALSE)-VLOOKUP($H68,ELENCHI!$BK$27:$CF$126,12,FALSE))&amp;IF(VLOOKUP($H68,ELENCHI!$BK$27:$CF$126,12,FALSE)=0,"",",")&amp;RIGHT(X68,VLOOKUP($H68,ELENCHI!$BK$27:$CF$126,12,FALSE)),""),"!!!")</f>
        <v>!!!</v>
      </c>
      <c r="AA68" s="137" t="str">
        <f t="shared" si="86"/>
        <v/>
      </c>
      <c r="AB68" s="137" t="str">
        <f>IF(LEFT($F68,1)="*",IF(VLOOKUP($H68,ELENCHI!$BK$27:$BS$126,8,FALSE)=LEN(AA68),0,1),"")</f>
        <v/>
      </c>
      <c r="AC68" s="137" t="str">
        <f>IF(AB68=0,IFERROR(LEFT(AA68,VLOOKUP($H68,ELENCHI!$BK$27:$CF$126,8,FALSE)-VLOOKUP($H68,ELENCHI!$BK$27:$CF$126,13,FALSE))&amp;IF(VLOOKUP($H68,ELENCHI!$BK$27:$CF$126,13,FALSE)=0,"",",")&amp;RIGHT(AA68,VLOOKUP($H68,ELENCHI!$BK$27:$CF$126,13,FALSE)),""),"!!!")</f>
        <v>!!!</v>
      </c>
      <c r="AD68" s="117" t="str">
        <f t="shared" si="87"/>
        <v/>
      </c>
      <c r="AE68" s="117" t="str">
        <f>IF(LEFT($F68,1)="*",IF(VLOOKUP($H68,ELENCHI!$BK$27:$BS$126,9,FALSE)=LEN(AD68),0,1),"")</f>
        <v/>
      </c>
      <c r="AF68" s="117" t="str">
        <f>IF(AE68=0,IFERROR(LEFT(AD68,VLOOKUP($H68,ELENCHI!$BK$27:$CF$126,9,FALSE)-VLOOKUP($H68,ELENCHI!$BK$27:$CF$126,14,FALSE))&amp;IF(VLOOKUP($H68,ELENCHI!$BK$27:$CF$126,14,FALSE)=0,"",",")&amp;RIGHT(AD68,VLOOKUP($H68,ELENCHI!$BK$27:$CF$126,14,FALSE)),""),"!!!")</f>
        <v>!!!</v>
      </c>
      <c r="AG68" s="153">
        <f t="shared" si="88"/>
        <v>0</v>
      </c>
      <c r="AH68" s="2" t="str">
        <f>AM67&amp;IF(H68&lt;&gt;0,VLOOKUP($H68,ELENCHI!$BK$27:$CF$126,16,FALSE)&amp;T68&amp;VLOOKUP($H68,ELENCHI!$BK$27:$CF$126,17,FALSE)&amp;W68&amp;VLOOKUP($H68,ELENCHI!$BK$27:$CF$126,18,FALSE)&amp;Z68&amp;VLOOKUP($H68,ELENCHI!$BK$27:$CF$126,19,FALSE)&amp;AC68&amp;VLOOKUP($H68,ELENCHI!$BK$27:$CF$126,20,FALSE)&amp;AF68&amp;CHAR(10),I68&amp;IF(IFERROR(FIND(CHAR(10),LEFT(B68,LUNGH),1),0)&gt;0,CHAR(10),""))</f>
        <v/>
      </c>
      <c r="AI68" s="3" t="str">
        <f t="shared" si="89"/>
        <v xml:space="preserve"> </v>
      </c>
      <c r="AJ68" s="3">
        <f t="shared" si="90"/>
        <v>999</v>
      </c>
      <c r="AK68" s="3">
        <f t="shared" si="91"/>
        <v>999</v>
      </c>
      <c r="AL68" s="143" t="str">
        <f t="shared" si="78"/>
        <v xml:space="preserve">                                    </v>
      </c>
      <c r="AM68" s="20" t="str">
        <f t="shared" si="79"/>
        <v/>
      </c>
      <c r="AN68" s="372" t="s">
        <v>2547</v>
      </c>
      <c r="AO68" s="316" t="str">
        <f t="shared" si="92"/>
        <v xml:space="preserve">                                    </v>
      </c>
      <c r="AP68" s="316" t="str">
        <f t="shared" si="93"/>
        <v xml:space="preserve">10                                           
</v>
      </c>
    </row>
    <row r="69" spans="1:42" ht="14.45" x14ac:dyDescent="0.35">
      <c r="A69" s="2">
        <v>11</v>
      </c>
      <c r="B69" s="14" t="str">
        <f t="shared" si="69"/>
        <v/>
      </c>
      <c r="C69" s="3" t="str">
        <f t="shared" si="80"/>
        <v xml:space="preserve"> </v>
      </c>
      <c r="D69" s="3">
        <f t="shared" si="81"/>
        <v>999</v>
      </c>
      <c r="E69" s="3">
        <f t="shared" si="98"/>
        <v>999</v>
      </c>
      <c r="F69" s="19" t="str">
        <f t="shared" si="71"/>
        <v xml:space="preserve">                                    </v>
      </c>
      <c r="G69" s="20" t="str">
        <f t="shared" si="72"/>
        <v/>
      </c>
      <c r="H69" s="3">
        <f t="shared" si="73"/>
        <v>0</v>
      </c>
      <c r="I69" s="54" t="str">
        <f t="shared" si="74"/>
        <v/>
      </c>
      <c r="J69" s="3">
        <f t="shared" si="75"/>
        <v>36</v>
      </c>
      <c r="K69" s="3" t="str">
        <f t="shared" si="76"/>
        <v>0</v>
      </c>
      <c r="L69" s="2" t="str">
        <f t="shared" ref="L69:P69" si="103">IF(LEFT($F69,1)="*",IFERROR(FIND("=",$F69,K69+1),$D69),"")</f>
        <v/>
      </c>
      <c r="M69" s="2" t="str">
        <f t="shared" si="103"/>
        <v/>
      </c>
      <c r="N69" s="2" t="str">
        <f t="shared" si="103"/>
        <v/>
      </c>
      <c r="O69" s="2" t="str">
        <f t="shared" si="103"/>
        <v/>
      </c>
      <c r="P69" s="2" t="str">
        <f t="shared" si="103"/>
        <v/>
      </c>
      <c r="Q69" s="2" t="str">
        <f t="shared" si="77"/>
        <v/>
      </c>
      <c r="R69" s="117" t="str">
        <f t="shared" si="83"/>
        <v/>
      </c>
      <c r="S69" s="117" t="str">
        <f>IF(LEFT($F69,1)="*",IF(VLOOKUP($H69,ELENCHI!$BK$27:$BS$126,5,FALSE)=LEN(R69),0,1),"")</f>
        <v/>
      </c>
      <c r="T69" s="117" t="str">
        <f>IF(S69=0,IFERROR(LEFT(R69,VLOOKUP($H69,ELENCHI!$BK$27:$CF$126,5,FALSE)-VLOOKUP($H69,ELENCHI!$BK$27:$CF$126,10,FALSE))&amp;IF(VLOOKUP($H69,ELENCHI!$BK$27:$CF$126,10,FALSE)=0,"",",")&amp;RIGHT(R69,VLOOKUP($H69,ELENCHI!$BK$27:$CF$126,10,FALSE)),""),"!!!")</f>
        <v>!!!</v>
      </c>
      <c r="U69" s="2" t="str">
        <f t="shared" si="84"/>
        <v/>
      </c>
      <c r="V69" s="2" t="str">
        <f>IF(LEFT($F69,1)="*",IF(VLOOKUP($H69,ELENCHI!$BK$27:$BS$126,6,FALSE)=LEN(U69),0,1),"")</f>
        <v/>
      </c>
      <c r="W69" s="2" t="str">
        <f>IF(V69=0,IFERROR(LEFT(U69,VLOOKUP($H69,ELENCHI!$BK$27:$CF$126,6,FALSE)-VLOOKUP($H69,ELENCHI!$BK$27:$CF$126,11,FALSE))&amp;IF(VLOOKUP($H69,ELENCHI!$BK$27:$CF$126,11,FALSE)=0,"",",")&amp;RIGHT(U69,VLOOKUP($H69,ELENCHI!$BK$27:$CF$126,11,FALSE)),""),"!!!")</f>
        <v>!!!</v>
      </c>
      <c r="X69" s="117" t="str">
        <f t="shared" si="85"/>
        <v/>
      </c>
      <c r="Y69" s="117" t="str">
        <f>IF(LEFT($F69,1)="*",IF(VLOOKUP($H69,ELENCHI!$BK$27:$BS$126,7,FALSE)=LEN(X69),0,1),"")</f>
        <v/>
      </c>
      <c r="Z69" s="117" t="str">
        <f>IF(Y69=0,IFERROR(LEFT(X69,VLOOKUP($H69,ELENCHI!$BK$27:$CF$126,7,FALSE)-VLOOKUP($H69,ELENCHI!$BK$27:$CF$126,12,FALSE))&amp;IF(VLOOKUP($H69,ELENCHI!$BK$27:$CF$126,12,FALSE)=0,"",",")&amp;RIGHT(X69,VLOOKUP($H69,ELENCHI!$BK$27:$CF$126,12,FALSE)),""),"!!!")</f>
        <v>!!!</v>
      </c>
      <c r="AA69" s="137" t="str">
        <f t="shared" si="86"/>
        <v/>
      </c>
      <c r="AB69" s="137" t="str">
        <f>IF(LEFT($F69,1)="*",IF(VLOOKUP($H69,ELENCHI!$BK$27:$BS$126,8,FALSE)=LEN(AA69),0,1),"")</f>
        <v/>
      </c>
      <c r="AC69" s="137" t="str">
        <f>IF(AB69=0,IFERROR(LEFT(AA69,VLOOKUP($H69,ELENCHI!$BK$27:$CF$126,8,FALSE)-VLOOKUP($H69,ELENCHI!$BK$27:$CF$126,13,FALSE))&amp;IF(VLOOKUP($H69,ELENCHI!$BK$27:$CF$126,13,FALSE)=0,"",",")&amp;RIGHT(AA69,VLOOKUP($H69,ELENCHI!$BK$27:$CF$126,13,FALSE)),""),"!!!")</f>
        <v>!!!</v>
      </c>
      <c r="AD69" s="117" t="str">
        <f t="shared" si="87"/>
        <v/>
      </c>
      <c r="AE69" s="117" t="str">
        <f>IF(LEFT($F69,1)="*",IF(VLOOKUP($H69,ELENCHI!$BK$27:$BS$126,9,FALSE)=LEN(AD69),0,1),"")</f>
        <v/>
      </c>
      <c r="AF69" s="117" t="str">
        <f>IF(AE69=0,IFERROR(LEFT(AD69,VLOOKUP($H69,ELENCHI!$BK$27:$CF$126,9,FALSE)-VLOOKUP($H69,ELENCHI!$BK$27:$CF$126,14,FALSE))&amp;IF(VLOOKUP($H69,ELENCHI!$BK$27:$CF$126,14,FALSE)=0,"",",")&amp;RIGHT(AD69,VLOOKUP($H69,ELENCHI!$BK$27:$CF$126,14,FALSE)),""),"!!!")</f>
        <v>!!!</v>
      </c>
      <c r="AG69" s="153">
        <f t="shared" si="88"/>
        <v>0</v>
      </c>
      <c r="AH69" s="2" t="str">
        <f>AM68&amp;IF(H69&lt;&gt;0,VLOOKUP($H69,ELENCHI!$BK$27:$CF$126,16,FALSE)&amp;T69&amp;VLOOKUP($H69,ELENCHI!$BK$27:$CF$126,17,FALSE)&amp;W69&amp;VLOOKUP($H69,ELENCHI!$BK$27:$CF$126,18,FALSE)&amp;Z69&amp;VLOOKUP($H69,ELENCHI!$BK$27:$CF$126,19,FALSE)&amp;AC69&amp;VLOOKUP($H69,ELENCHI!$BK$27:$CF$126,20,FALSE)&amp;AF69&amp;CHAR(10),I69&amp;IF(IFERROR(FIND(CHAR(10),LEFT(B69,LUNGH),1),0)&gt;0,CHAR(10),""))</f>
        <v/>
      </c>
      <c r="AI69" s="3" t="str">
        <f t="shared" si="89"/>
        <v xml:space="preserve"> </v>
      </c>
      <c r="AJ69" s="3">
        <f t="shared" si="90"/>
        <v>999</v>
      </c>
      <c r="AK69" s="3">
        <f t="shared" si="91"/>
        <v>999</v>
      </c>
      <c r="AL69" s="143" t="str">
        <f t="shared" si="78"/>
        <v xml:space="preserve">                                    </v>
      </c>
      <c r="AM69" s="20" t="str">
        <f t="shared" si="79"/>
        <v/>
      </c>
      <c r="AN69" s="372" t="s">
        <v>2548</v>
      </c>
      <c r="AO69" s="316" t="str">
        <f t="shared" si="92"/>
        <v xml:space="preserve">                                    </v>
      </c>
      <c r="AP69" s="316" t="str">
        <f t="shared" si="93"/>
        <v xml:space="preserve">11                                           
</v>
      </c>
    </row>
    <row r="70" spans="1:42" ht="14.45" x14ac:dyDescent="0.35">
      <c r="A70" s="2">
        <v>12</v>
      </c>
      <c r="B70" s="14" t="str">
        <f t="shared" si="69"/>
        <v/>
      </c>
      <c r="C70" s="3" t="str">
        <f t="shared" si="80"/>
        <v xml:space="preserve"> </v>
      </c>
      <c r="D70" s="3">
        <f t="shared" si="81"/>
        <v>999</v>
      </c>
      <c r="E70" s="3">
        <f t="shared" si="98"/>
        <v>999</v>
      </c>
      <c r="F70" s="19" t="str">
        <f t="shared" si="71"/>
        <v xml:space="preserve">                                    </v>
      </c>
      <c r="G70" s="20" t="str">
        <f t="shared" si="72"/>
        <v/>
      </c>
      <c r="H70" s="3">
        <f t="shared" si="73"/>
        <v>0</v>
      </c>
      <c r="I70" s="54" t="str">
        <f t="shared" si="74"/>
        <v/>
      </c>
      <c r="J70" s="3">
        <f t="shared" si="75"/>
        <v>36</v>
      </c>
      <c r="K70" s="3" t="str">
        <f t="shared" si="76"/>
        <v>0</v>
      </c>
      <c r="L70" s="2" t="str">
        <f t="shared" ref="L70:P70" si="104">IF(LEFT($F70,1)="*",IFERROR(FIND("=",$F70,K70+1),$D70),"")</f>
        <v/>
      </c>
      <c r="M70" s="2" t="str">
        <f t="shared" si="104"/>
        <v/>
      </c>
      <c r="N70" s="2" t="str">
        <f t="shared" si="104"/>
        <v/>
      </c>
      <c r="O70" s="2" t="str">
        <f t="shared" si="104"/>
        <v/>
      </c>
      <c r="P70" s="2" t="str">
        <f t="shared" si="104"/>
        <v/>
      </c>
      <c r="Q70" s="2" t="str">
        <f t="shared" si="77"/>
        <v/>
      </c>
      <c r="R70" s="117" t="str">
        <f t="shared" si="83"/>
        <v/>
      </c>
      <c r="S70" s="117" t="str">
        <f>IF(LEFT($F70,1)="*",IF(VLOOKUP($H70,ELENCHI!$BK$27:$BS$126,5,FALSE)=LEN(R70),0,1),"")</f>
        <v/>
      </c>
      <c r="T70" s="117" t="str">
        <f>IF(S70=0,IFERROR(LEFT(R70,VLOOKUP($H70,ELENCHI!$BK$27:$CF$126,5,FALSE)-VLOOKUP($H70,ELENCHI!$BK$27:$CF$126,10,FALSE))&amp;IF(VLOOKUP($H70,ELENCHI!$BK$27:$CF$126,10,FALSE)=0,"",",")&amp;RIGHT(R70,VLOOKUP($H70,ELENCHI!$BK$27:$CF$126,10,FALSE)),""),"!!!")</f>
        <v>!!!</v>
      </c>
      <c r="U70" s="2" t="str">
        <f t="shared" si="84"/>
        <v/>
      </c>
      <c r="V70" s="2" t="str">
        <f>IF(LEFT($F70,1)="*",IF(VLOOKUP($H70,ELENCHI!$BK$27:$BS$126,6,FALSE)=LEN(U70),0,1),"")</f>
        <v/>
      </c>
      <c r="W70" s="2" t="str">
        <f>IF(V70=0,IFERROR(LEFT(U70,VLOOKUP($H70,ELENCHI!$BK$27:$CF$126,6,FALSE)-VLOOKUP($H70,ELENCHI!$BK$27:$CF$126,11,FALSE))&amp;IF(VLOOKUP($H70,ELENCHI!$BK$27:$CF$126,11,FALSE)=0,"",",")&amp;RIGHT(U70,VLOOKUP($H70,ELENCHI!$BK$27:$CF$126,11,FALSE)),""),"!!!")</f>
        <v>!!!</v>
      </c>
      <c r="X70" s="117" t="str">
        <f t="shared" si="85"/>
        <v/>
      </c>
      <c r="Y70" s="117" t="str">
        <f>IF(LEFT($F70,1)="*",IF(VLOOKUP($H70,ELENCHI!$BK$27:$BS$126,7,FALSE)=LEN(X70),0,1),"")</f>
        <v/>
      </c>
      <c r="Z70" s="117" t="str">
        <f>IF(Y70=0,IFERROR(LEFT(X70,VLOOKUP($H70,ELENCHI!$BK$27:$CF$126,7,FALSE)-VLOOKUP($H70,ELENCHI!$BK$27:$CF$126,12,FALSE))&amp;IF(VLOOKUP($H70,ELENCHI!$BK$27:$CF$126,12,FALSE)=0,"",",")&amp;RIGHT(X70,VLOOKUP($H70,ELENCHI!$BK$27:$CF$126,12,FALSE)),""),"!!!")</f>
        <v>!!!</v>
      </c>
      <c r="AA70" s="137" t="str">
        <f t="shared" si="86"/>
        <v/>
      </c>
      <c r="AB70" s="137" t="str">
        <f>IF(LEFT($F70,1)="*",IF(VLOOKUP($H70,ELENCHI!$BK$27:$BS$126,8,FALSE)=LEN(AA70),0,1),"")</f>
        <v/>
      </c>
      <c r="AC70" s="137" t="str">
        <f>IF(AB70=0,IFERROR(LEFT(AA70,VLOOKUP($H70,ELENCHI!$BK$27:$CF$126,8,FALSE)-VLOOKUP($H70,ELENCHI!$BK$27:$CF$126,13,FALSE))&amp;IF(VLOOKUP($H70,ELENCHI!$BK$27:$CF$126,13,FALSE)=0,"",",")&amp;RIGHT(AA70,VLOOKUP($H70,ELENCHI!$BK$27:$CF$126,13,FALSE)),""),"!!!")</f>
        <v>!!!</v>
      </c>
      <c r="AD70" s="117" t="str">
        <f t="shared" si="87"/>
        <v/>
      </c>
      <c r="AE70" s="117" t="str">
        <f>IF(LEFT($F70,1)="*",IF(VLOOKUP($H70,ELENCHI!$BK$27:$BS$126,9,FALSE)=LEN(AD70),0,1),"")</f>
        <v/>
      </c>
      <c r="AF70" s="117" t="str">
        <f>IF(AE70=0,IFERROR(LEFT(AD70,VLOOKUP($H70,ELENCHI!$BK$27:$CF$126,9,FALSE)-VLOOKUP($H70,ELENCHI!$BK$27:$CF$126,14,FALSE))&amp;IF(VLOOKUP($H70,ELENCHI!$BK$27:$CF$126,14,FALSE)=0,"",",")&amp;RIGHT(AD70,VLOOKUP($H70,ELENCHI!$BK$27:$CF$126,14,FALSE)),""),"!!!")</f>
        <v>!!!</v>
      </c>
      <c r="AG70" s="153">
        <f t="shared" si="88"/>
        <v>0</v>
      </c>
      <c r="AH70" s="2" t="str">
        <f>AM69&amp;IF(H70&lt;&gt;0,VLOOKUP($H70,ELENCHI!$BK$27:$CF$126,16,FALSE)&amp;T70&amp;VLOOKUP($H70,ELENCHI!$BK$27:$CF$126,17,FALSE)&amp;W70&amp;VLOOKUP($H70,ELENCHI!$BK$27:$CF$126,18,FALSE)&amp;Z70&amp;VLOOKUP($H70,ELENCHI!$BK$27:$CF$126,19,FALSE)&amp;AC70&amp;VLOOKUP($H70,ELENCHI!$BK$27:$CF$126,20,FALSE)&amp;AF70&amp;CHAR(10),I70&amp;IF(IFERROR(FIND(CHAR(10),LEFT(B70,LUNGH),1),0)&gt;0,CHAR(10),""))</f>
        <v/>
      </c>
      <c r="AI70" s="3" t="str">
        <f t="shared" si="89"/>
        <v xml:space="preserve"> </v>
      </c>
      <c r="AJ70" s="3">
        <f t="shared" si="90"/>
        <v>999</v>
      </c>
      <c r="AK70" s="3">
        <f t="shared" si="91"/>
        <v>999</v>
      </c>
      <c r="AL70" s="143" t="str">
        <f t="shared" si="78"/>
        <v xml:space="preserve">                                    </v>
      </c>
      <c r="AM70" s="20" t="str">
        <f t="shared" si="79"/>
        <v/>
      </c>
      <c r="AN70" s="372" t="s">
        <v>2549</v>
      </c>
      <c r="AO70" s="316" t="str">
        <f t="shared" si="92"/>
        <v xml:space="preserve">                                    </v>
      </c>
      <c r="AP70" s="316" t="str">
        <f t="shared" si="93"/>
        <v xml:space="preserve">12                                           
</v>
      </c>
    </row>
    <row r="71" spans="1:42" x14ac:dyDescent="0.25">
      <c r="A71" s="2">
        <v>13</v>
      </c>
      <c r="B71" s="14" t="str">
        <f t="shared" si="69"/>
        <v/>
      </c>
      <c r="C71" s="3" t="str">
        <f t="shared" si="80"/>
        <v xml:space="preserve"> </v>
      </c>
      <c r="D71" s="3">
        <f t="shared" si="81"/>
        <v>999</v>
      </c>
      <c r="E71" s="3">
        <f t="shared" si="98"/>
        <v>999</v>
      </c>
      <c r="F71" s="19" t="str">
        <f t="shared" si="71"/>
        <v xml:space="preserve">                                    </v>
      </c>
      <c r="G71" s="20" t="str">
        <f t="shared" si="72"/>
        <v/>
      </c>
      <c r="H71" s="3">
        <f t="shared" si="73"/>
        <v>0</v>
      </c>
      <c r="I71" s="54" t="str">
        <f>CLEAN(LEFT(LEFT(CLEAN(B71),MIN(D71,E71)),LUNGH))</f>
        <v/>
      </c>
      <c r="J71" s="3">
        <f>IF(I72&lt;&gt;"","",LEN(F71)-LEN(I71)-LEN($I$22))</f>
        <v>36</v>
      </c>
      <c r="K71" s="3" t="str">
        <f t="shared" si="76"/>
        <v>0</v>
      </c>
      <c r="L71" s="2" t="str">
        <f t="shared" ref="L71:P71" si="105">IF(LEFT($F71,1)="*",IFERROR(FIND("=",$F71,K71+1),$D71),"")</f>
        <v/>
      </c>
      <c r="M71" s="2" t="str">
        <f t="shared" si="105"/>
        <v/>
      </c>
      <c r="N71" s="2" t="str">
        <f t="shared" si="105"/>
        <v/>
      </c>
      <c r="O71" s="2" t="str">
        <f t="shared" si="105"/>
        <v/>
      </c>
      <c r="P71" s="2" t="str">
        <f t="shared" si="105"/>
        <v/>
      </c>
      <c r="Q71" s="2" t="str">
        <f t="shared" si="77"/>
        <v/>
      </c>
      <c r="R71" s="117" t="str">
        <f t="shared" si="83"/>
        <v/>
      </c>
      <c r="S71" s="117" t="str">
        <f>IF(LEFT($F71,1)="*",IF(VLOOKUP($H71,ELENCHI!$BK$27:$BS$126,5,FALSE)=LEN(R71),0,1),"")</f>
        <v/>
      </c>
      <c r="T71" s="117" t="str">
        <f>IF(S71=0,IFERROR(LEFT(R71,VLOOKUP($H71,ELENCHI!$BK$27:$CF$126,5,FALSE)-VLOOKUP($H71,ELENCHI!$BK$27:$CF$126,10,FALSE))&amp;IF(VLOOKUP($H71,ELENCHI!$BK$27:$CF$126,10,FALSE)=0,"",",")&amp;RIGHT(R71,VLOOKUP($H71,ELENCHI!$BK$27:$CF$126,10,FALSE)),""),"!!!")</f>
        <v>!!!</v>
      </c>
      <c r="U71" s="2" t="str">
        <f t="shared" si="84"/>
        <v/>
      </c>
      <c r="V71" s="2" t="str">
        <f>IF(LEFT($F71,1)="*",IF(VLOOKUP($H71,ELENCHI!$BK$27:$BS$126,6,FALSE)=LEN(U71),0,1),"")</f>
        <v/>
      </c>
      <c r="W71" s="2" t="str">
        <f>IF(V71=0,IFERROR(LEFT(U71,VLOOKUP($H71,ELENCHI!$BK$27:$CF$126,6,FALSE)-VLOOKUP($H71,ELENCHI!$BK$27:$CF$126,11,FALSE))&amp;IF(VLOOKUP($H71,ELENCHI!$BK$27:$CF$126,11,FALSE)=0,"",",")&amp;RIGHT(U71,VLOOKUP($H71,ELENCHI!$BK$27:$CF$126,11,FALSE)),""),"!!!")</f>
        <v>!!!</v>
      </c>
      <c r="X71" s="117" t="str">
        <f t="shared" si="85"/>
        <v/>
      </c>
      <c r="Y71" s="117" t="str">
        <f>IF(LEFT($F71,1)="*",IF(VLOOKUP($H71,ELENCHI!$BK$27:$BS$126,7,FALSE)=LEN(X71),0,1),"")</f>
        <v/>
      </c>
      <c r="Z71" s="117" t="str">
        <f>IF(Y71=0,IFERROR(LEFT(X71,VLOOKUP($H71,ELENCHI!$BK$27:$CF$126,7,FALSE)-VLOOKUP($H71,ELENCHI!$BK$27:$CF$126,12,FALSE))&amp;IF(VLOOKUP($H71,ELENCHI!$BK$27:$CF$126,12,FALSE)=0,"",",")&amp;RIGHT(X71,VLOOKUP($H71,ELENCHI!$BK$27:$CF$126,12,FALSE)),""),"!!!")</f>
        <v>!!!</v>
      </c>
      <c r="AA71" s="137" t="str">
        <f t="shared" si="86"/>
        <v/>
      </c>
      <c r="AB71" s="137" t="str">
        <f>IF(LEFT($F71,1)="*",IF(VLOOKUP($H71,ELENCHI!$BK$27:$BS$126,8,FALSE)=LEN(AA71),0,1),"")</f>
        <v/>
      </c>
      <c r="AC71" s="137" t="str">
        <f>IF(AB71=0,IFERROR(LEFT(AA71,VLOOKUP($H71,ELENCHI!$BK$27:$CF$126,8,FALSE)-VLOOKUP($H71,ELENCHI!$BK$27:$CF$126,13,FALSE))&amp;IF(VLOOKUP($H71,ELENCHI!$BK$27:$CF$126,13,FALSE)=0,"",",")&amp;RIGHT(AA71,VLOOKUP($H71,ELENCHI!$BK$27:$CF$126,13,FALSE)),""),"!!!")</f>
        <v>!!!</v>
      </c>
      <c r="AD71" s="117" t="str">
        <f t="shared" si="87"/>
        <v/>
      </c>
      <c r="AE71" s="117" t="str">
        <f>IF(LEFT($F71,1)="*",IF(VLOOKUP($H71,ELENCHI!$BK$27:$BS$126,9,FALSE)=LEN(AD71),0,1),"")</f>
        <v/>
      </c>
      <c r="AF71" s="117" t="str">
        <f>IF(AE71=0,IFERROR(LEFT(AD71,VLOOKUP($H71,ELENCHI!$BK$27:$CF$126,9,FALSE)-VLOOKUP($H71,ELENCHI!$BK$27:$CF$126,14,FALSE))&amp;IF(VLOOKUP($H71,ELENCHI!$BK$27:$CF$126,14,FALSE)=0,"",",")&amp;RIGHT(AD71,VLOOKUP($H71,ELENCHI!$BK$27:$CF$126,14,FALSE)),""),"!!!")</f>
        <v>!!!</v>
      </c>
      <c r="AG71" s="153">
        <f t="shared" si="88"/>
        <v>0</v>
      </c>
      <c r="AH71" s="2" t="str">
        <f>AM70&amp;IF(H71&lt;&gt;0,VLOOKUP($H71,ELENCHI!$BK$27:$CF$126,16,FALSE)&amp;T71&amp;VLOOKUP($H71,ELENCHI!$BK$27:$CF$126,17,FALSE)&amp;W71&amp;VLOOKUP($H71,ELENCHI!$BK$27:$CF$126,18,FALSE)&amp;Z71&amp;VLOOKUP($H71,ELENCHI!$BK$27:$CF$126,19,FALSE)&amp;AC71&amp;VLOOKUP($H71,ELENCHI!$BK$27:$CF$126,20,FALSE)&amp;AF71&amp;CHAR(10),I71&amp;IF(IFERROR(FIND(CHAR(10),LEFT(B71,LUNGH),1),0)&gt;0,CHAR(10),""))</f>
        <v/>
      </c>
      <c r="AI71" s="3" t="str">
        <f t="shared" si="89"/>
        <v xml:space="preserve"> </v>
      </c>
      <c r="AJ71" s="3">
        <f t="shared" si="90"/>
        <v>999</v>
      </c>
      <c r="AK71" s="3">
        <f t="shared" si="91"/>
        <v>999</v>
      </c>
      <c r="AL71" s="143" t="str">
        <f t="shared" si="78"/>
        <v xml:space="preserve">                                    </v>
      </c>
      <c r="AM71" s="20" t="str">
        <f t="shared" si="79"/>
        <v/>
      </c>
      <c r="AN71" s="372" t="s">
        <v>2550</v>
      </c>
      <c r="AO71" s="316" t="str">
        <f t="shared" si="92"/>
        <v xml:space="preserve">                                    </v>
      </c>
      <c r="AP71" s="316" t="str">
        <f t="shared" si="93"/>
        <v xml:space="preserve">13                                           
</v>
      </c>
    </row>
    <row r="72" spans="1:42" x14ac:dyDescent="0.25">
      <c r="A72" s="153">
        <v>14</v>
      </c>
      <c r="B72" s="184" t="str">
        <f t="shared" si="69"/>
        <v/>
      </c>
      <c r="C72" s="185" t="str">
        <f t="shared" si="80"/>
        <v xml:space="preserve"> </v>
      </c>
      <c r="D72" s="185">
        <f t="shared" si="81"/>
        <v>999</v>
      </c>
      <c r="E72" s="185">
        <f t="shared" ref="E72" si="106">IFERROR(FIND(CHAR(10),B72,2)-1,999)</f>
        <v>999</v>
      </c>
      <c r="F72" s="183" t="str">
        <f t="shared" ref="F72" si="107">LEFT(LEFT(CLEAN(B72),MIN(D72,E72))&amp;SPAZI,LUNGH)</f>
        <v xml:space="preserve">                                    </v>
      </c>
      <c r="G72" s="186" t="str">
        <f t="shared" ref="G72" si="108">MID(B72,MIN(D72+1,E72+2,LUNGH+1),1000)</f>
        <v/>
      </c>
      <c r="H72" s="185">
        <f t="shared" si="73"/>
        <v>0</v>
      </c>
      <c r="I72" s="182" t="str">
        <f>CLEAN(LEFT(LEFT(CLEAN(B72),MIN(D72,E72)),LUNGH))</f>
        <v/>
      </c>
      <c r="J72" s="4"/>
      <c r="K72" s="4"/>
      <c r="AF72" s="323" t="s">
        <v>2521</v>
      </c>
      <c r="AG72" s="320">
        <f>SUM(AG59:AG71)</f>
        <v>0</v>
      </c>
      <c r="AH72" s="2" t="str">
        <f>AM71&amp;IF(H72&lt;&gt;0,VLOOKUP($H72,ELENCHI!$BK$27:$CF$126,16,FALSE)&amp;T72&amp;VLOOKUP($H72,ELENCHI!$BK$27:$CF$126,17,FALSE)&amp;W72&amp;VLOOKUP($H72,ELENCHI!$BK$27:$CF$126,18,FALSE)&amp;Z72&amp;VLOOKUP($H72,ELENCHI!$BK$27:$CF$126,19,FALSE)&amp;AC72&amp;VLOOKUP($H72,ELENCHI!$BK$27:$CF$126,20,FALSE)&amp;AF72&amp;CHAR(10),I72&amp;IF(IFERROR(FIND(CHAR(10),LEFT(B72,LUNGH),1),0)&gt;0,CHAR(10),""))</f>
        <v/>
      </c>
      <c r="AI72" s="3" t="str">
        <f t="shared" si="89"/>
        <v xml:space="preserve"> </v>
      </c>
      <c r="AJ72" s="3">
        <f t="shared" si="90"/>
        <v>999</v>
      </c>
      <c r="AK72" s="3">
        <f t="shared" si="91"/>
        <v>999</v>
      </c>
      <c r="AL72" s="143" t="str">
        <f t="shared" si="78"/>
        <v xml:space="preserve">                                    </v>
      </c>
      <c r="AM72" s="20" t="str">
        <f t="shared" si="79"/>
        <v/>
      </c>
      <c r="AN72" s="317" t="s">
        <v>8</v>
      </c>
      <c r="AO72" s="317"/>
      <c r="AP72" s="317"/>
    </row>
    <row r="73" spans="1:42" ht="15" customHeight="1" x14ac:dyDescent="0.25">
      <c r="A73" s="5" t="s">
        <v>8</v>
      </c>
      <c r="B73" s="6"/>
      <c r="AF73" s="506" t="s">
        <v>2522</v>
      </c>
      <c r="AG73" s="507" t="str">
        <f>IFERROR(IF(AG72&gt;0,": ERRORE, LUNGHEZZA DATI ASTERISCATA","                                    "),":   ERRORE, ASTERISCATA NON IN ELENCO O ERRATA")</f>
        <v xml:space="preserve">                                    </v>
      </c>
      <c r="AH73" s="2" t="str">
        <f>AM72&amp;IF(H73&lt;&gt;0,VLOOKUP($H73,ELENCHI!$BK$27:$CF$126,16,FALSE)&amp;T73&amp;VLOOKUP($H73,ELENCHI!$BK$27:$CF$126,17,FALSE)&amp;W73&amp;VLOOKUP($H73,ELENCHI!$BK$27:$CF$126,18,FALSE)&amp;Z73&amp;VLOOKUP($H73,ELENCHI!$BK$27:$CF$126,19,FALSE)&amp;AC73&amp;VLOOKUP($H73,ELENCHI!$BK$27:$CF$126,20,FALSE)&amp;AF73&amp;CHAR(10),I73&amp;IF(IFERROR(FIND(CHAR(10),LEFT(B73,LUNGH),1),0)&gt;0,CHAR(10),""))</f>
        <v/>
      </c>
      <c r="AI73" s="3" t="str">
        <f t="shared" si="89"/>
        <v xml:space="preserve"> </v>
      </c>
      <c r="AJ73" s="3">
        <f t="shared" si="90"/>
        <v>999</v>
      </c>
      <c r="AK73" s="3">
        <f t="shared" si="91"/>
        <v>999</v>
      </c>
      <c r="AL73" s="143" t="str">
        <f t="shared" si="78"/>
        <v xml:space="preserve">                                    </v>
      </c>
      <c r="AM73" s="324" t="str">
        <f t="shared" si="79"/>
        <v/>
      </c>
      <c r="AN73" s="517" t="str">
        <f>CONCATENATE(AP59,AP60,AP61,AP62,AP63,AP64,AP65,AP66,AP67,AP68,AP69,AP70,AP71)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AO73" s="518"/>
      <c r="AP73" s="519"/>
    </row>
    <row r="74" spans="1:42" ht="49.5" customHeight="1" x14ac:dyDescent="0.25">
      <c r="A74" s="529" t="str">
        <f>CONCATENATE(F59,F60,F61,F62,F63,F64,F65,F66,F67,F68,F69,F70,F71)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74" s="529"/>
      <c r="L74" s="8"/>
      <c r="M74" s="8"/>
      <c r="N74" s="8"/>
      <c r="O74" s="8"/>
      <c r="P74" s="8"/>
      <c r="Q74" s="8"/>
      <c r="AF74" s="506"/>
      <c r="AG74" s="507"/>
      <c r="AH74" s="2" t="str">
        <f>AM73&amp;IF(H74&lt;&gt;0,VLOOKUP($H74,ELENCHI!$BK$27:$CF$126,16,FALSE)&amp;T74&amp;VLOOKUP($H74,ELENCHI!$BK$27:$CF$126,17,FALSE)&amp;W74&amp;VLOOKUP($H74,ELENCHI!$BK$27:$CF$126,18,FALSE)&amp;Z74&amp;VLOOKUP($H74,ELENCHI!$BK$27:$CF$126,19,FALSE)&amp;AC74&amp;VLOOKUP($H74,ELENCHI!$BK$27:$CF$126,20,FALSE)&amp;AF74&amp;CHAR(10),I74&amp;IF(IFERROR(FIND(CHAR(10),LEFT(B74,LUNGH),1),0)&gt;0,CHAR(10),""))</f>
        <v/>
      </c>
      <c r="AI74" s="3" t="str">
        <f t="shared" si="89"/>
        <v xml:space="preserve"> </v>
      </c>
      <c r="AJ74" s="3">
        <f t="shared" si="90"/>
        <v>999</v>
      </c>
      <c r="AK74" s="3">
        <f t="shared" si="91"/>
        <v>999</v>
      </c>
      <c r="AL74" s="143" t="str">
        <f t="shared" si="78"/>
        <v xml:space="preserve">                                    </v>
      </c>
      <c r="AM74" s="324" t="str">
        <f t="shared" si="79"/>
        <v/>
      </c>
      <c r="AN74" s="520"/>
      <c r="AO74" s="521"/>
      <c r="AP74" s="522"/>
    </row>
    <row r="75" spans="1:42" ht="117.75" customHeight="1" x14ac:dyDescent="0.25">
      <c r="A75" s="529"/>
      <c r="B75" s="529"/>
      <c r="K75" s="4"/>
      <c r="AF75" s="508" t="s">
        <v>8</v>
      </c>
      <c r="AG75" s="508"/>
      <c r="AH75" s="322" t="str">
        <f>CONCATENATE(AL59,AL60,AL61,AL62,AL63,AL64,AL65,AL66,AL67,AL68,AL69,AL70,AL71,AL72,AL73,AL74)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N75" s="523"/>
      <c r="AO75" s="524"/>
      <c r="AP75" s="525"/>
    </row>
    <row r="76" spans="1:42" x14ac:dyDescent="0.25">
      <c r="K76" s="4"/>
    </row>
    <row r="77" spans="1:42" s="327" customFormat="1" ht="33.75" x14ac:dyDescent="0.5">
      <c r="A77" s="325" t="s">
        <v>2486</v>
      </c>
      <c r="B77" s="326"/>
      <c r="C77" s="326"/>
      <c r="D77" s="326"/>
      <c r="E77" s="326"/>
      <c r="F77" s="326"/>
      <c r="G77" s="326"/>
      <c r="H77" s="326"/>
      <c r="I77" s="326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D77" s="362"/>
      <c r="AE77" s="362"/>
      <c r="AF77" s="362"/>
      <c r="AG77" s="362"/>
      <c r="AH77" s="362"/>
      <c r="AI77" s="362"/>
      <c r="AJ77" s="362"/>
      <c r="AK77" s="362"/>
      <c r="AL77" s="362"/>
      <c r="AM77" s="362"/>
      <c r="AN77" s="362"/>
      <c r="AO77" s="362"/>
      <c r="AP77" s="362"/>
    </row>
    <row r="78" spans="1:42" x14ac:dyDescent="0.25">
      <c r="A78" s="5" t="s">
        <v>70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 ht="141.75" customHeight="1" x14ac:dyDescent="0.25">
      <c r="A79" s="513" t="str">
        <f>UPPER(INSERIMENTO!BS13)</f>
        <v/>
      </c>
      <c r="B79" s="513"/>
      <c r="I79" s="7"/>
    </row>
    <row r="80" spans="1:42" x14ac:dyDescent="0.25">
      <c r="A80" s="8"/>
      <c r="B80" s="8"/>
      <c r="F80" s="8"/>
      <c r="G80" s="8"/>
      <c r="H80" s="8"/>
      <c r="I80" s="8"/>
      <c r="J80" s="16" t="s">
        <v>2457</v>
      </c>
      <c r="K80" s="118"/>
    </row>
    <row r="81" spans="1:42" x14ac:dyDescent="0.25">
      <c r="C81" s="516" t="s">
        <v>2458</v>
      </c>
      <c r="D81" s="516"/>
      <c r="E81" s="516"/>
      <c r="J81" s="3">
        <f>IF(B97&lt;&gt;"",-LEN(B97),SUM(J84:J96))</f>
        <v>468</v>
      </c>
      <c r="K81" s="509" t="s">
        <v>2458</v>
      </c>
      <c r="L81" s="510"/>
      <c r="M81" s="510"/>
      <c r="N81" s="510"/>
      <c r="O81" s="510"/>
      <c r="P81" s="510"/>
      <c r="Q81" s="511"/>
      <c r="R81" s="509" t="s">
        <v>2459</v>
      </c>
      <c r="S81" s="510"/>
      <c r="T81" s="510"/>
      <c r="U81" s="510"/>
      <c r="V81" s="510"/>
      <c r="W81" s="510"/>
      <c r="X81" s="510"/>
      <c r="Y81" s="510"/>
      <c r="Z81" s="510"/>
      <c r="AA81" s="510"/>
      <c r="AB81" s="510"/>
      <c r="AC81" s="510"/>
      <c r="AD81" s="510"/>
      <c r="AE81" s="510"/>
      <c r="AF81" s="510"/>
      <c r="AI81" s="516" t="s">
        <v>2460</v>
      </c>
      <c r="AJ81" s="516"/>
      <c r="AK81" s="516"/>
      <c r="AN81" s="314" t="s">
        <v>2517</v>
      </c>
      <c r="AO81" s="314"/>
      <c r="AP81" s="314"/>
    </row>
    <row r="82" spans="1:42" x14ac:dyDescent="0.25">
      <c r="A82" s="10" t="s">
        <v>2461</v>
      </c>
      <c r="B82" s="9"/>
      <c r="C82" s="289" t="s">
        <v>2462</v>
      </c>
      <c r="D82" s="289" t="s">
        <v>2463</v>
      </c>
      <c r="E82" s="289" t="s">
        <v>2464</v>
      </c>
      <c r="F82" s="289" t="s">
        <v>8</v>
      </c>
      <c r="G82" s="289" t="s">
        <v>2465</v>
      </c>
      <c r="H82" s="289" t="s">
        <v>189</v>
      </c>
      <c r="I82" s="289" t="s">
        <v>2466</v>
      </c>
      <c r="J82" s="16" t="s">
        <v>2467</v>
      </c>
      <c r="K82" s="16">
        <v>0</v>
      </c>
      <c r="L82" s="16" t="s">
        <v>2468</v>
      </c>
      <c r="M82" s="16" t="s">
        <v>2469</v>
      </c>
      <c r="N82" s="16" t="s">
        <v>2470</v>
      </c>
      <c r="O82" s="16" t="s">
        <v>2471</v>
      </c>
      <c r="P82" s="16" t="s">
        <v>2472</v>
      </c>
      <c r="Q82" s="16" t="s">
        <v>2473</v>
      </c>
      <c r="R82" s="16" t="s">
        <v>2468</v>
      </c>
      <c r="S82" s="16" t="s">
        <v>679</v>
      </c>
      <c r="T82" s="16" t="s">
        <v>2474</v>
      </c>
      <c r="U82" s="16" t="s">
        <v>2469</v>
      </c>
      <c r="V82" s="16" t="s">
        <v>683</v>
      </c>
      <c r="W82" s="16" t="s">
        <v>2475</v>
      </c>
      <c r="X82" s="16" t="s">
        <v>2470</v>
      </c>
      <c r="Y82" s="16" t="s">
        <v>686</v>
      </c>
      <c r="Z82" s="16" t="s">
        <v>2476</v>
      </c>
      <c r="AA82" s="16" t="s">
        <v>2471</v>
      </c>
      <c r="AB82" s="16" t="s">
        <v>690</v>
      </c>
      <c r="AC82" s="16" t="s">
        <v>2477</v>
      </c>
      <c r="AD82" s="16" t="s">
        <v>2472</v>
      </c>
      <c r="AE82" s="16" t="s">
        <v>694</v>
      </c>
      <c r="AF82" s="16" t="s">
        <v>2478</v>
      </c>
      <c r="AG82" s="16" t="s">
        <v>2479</v>
      </c>
      <c r="AH82" s="16" t="s">
        <v>2480</v>
      </c>
      <c r="AI82" s="289" t="s">
        <v>2462</v>
      </c>
      <c r="AJ82" s="289" t="s">
        <v>2463</v>
      </c>
      <c r="AK82" s="289" t="s">
        <v>2464</v>
      </c>
      <c r="AL82" s="289" t="s">
        <v>2481</v>
      </c>
      <c r="AM82" s="289" t="s">
        <v>2482</v>
      </c>
      <c r="AN82" s="315" t="s">
        <v>2518</v>
      </c>
      <c r="AO82" s="315" t="s">
        <v>2519</v>
      </c>
      <c r="AP82" s="315" t="s">
        <v>2520</v>
      </c>
    </row>
    <row r="83" spans="1:42" x14ac:dyDescent="0.25">
      <c r="A83" s="11"/>
      <c r="B83" s="12" t="s">
        <v>2483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1:42" x14ac:dyDescent="0.25">
      <c r="A84" s="2">
        <v>1</v>
      </c>
      <c r="B84" s="14" t="str">
        <f t="shared" ref="B84:B97" si="109">IF(OR(LEFT(IFERROR(G83&amp;MID($A$79,(A83)*LUNGH+1,LUNGH),""),1)=CHAR(10),LEFT(IFERROR(G83&amp;MID($A$79,(A83)*LUNGH+1,LUNGH),""),1)=" "),MID(IFERROR(G83&amp;MID($A$79,(A83)*LUNGH+1,LUNGH),""),2,999),IFERROR(G83&amp;MID($A$79,(A83)*LUNGH+1,LUNGH),""))</f>
        <v/>
      </c>
      <c r="C84" s="3" t="str">
        <f>IFERROR(FIND("*",B84)," ")</f>
        <v xml:space="preserve"> </v>
      </c>
      <c r="D84" s="3">
        <f>IFERROR(IF(C84=1,FIND("*",B84,C84+1),999),999)</f>
        <v>999</v>
      </c>
      <c r="E84" s="3">
        <f t="shared" ref="E84:E88" si="110">IFERROR(FIND(CHAR(10),B84,2)-1-IF(LEFT(B84,1)=CHAR(10),1,0),999)</f>
        <v>999</v>
      </c>
      <c r="F84" s="19" t="str">
        <f t="shared" ref="F84:F96" si="111">LEFT(LEFT(CLEAN(B84),MIN(D84,E84))&amp;SPAZI,LUNGH)</f>
        <v xml:space="preserve">                                    </v>
      </c>
      <c r="G84" s="20" t="str">
        <f t="shared" ref="G84:G96" si="112">MID(B84,MIN(D84+1,E84+2,LUNGH+1+IF(E84=LUNGH,1,0)+IF(LEFT(B84,1)=CHAR(10),1,0)),1000)</f>
        <v/>
      </c>
      <c r="H84" s="3">
        <f t="shared" ref="H84:H97" si="113">IF(IFERROR(LEFT(F84,MIN(IFERROR(FIND("=",F84,2)-1,1000),FIND("*",F84,2)-1)),0)="*SOSPE",LEFT(F84,8),IFERROR(IF(C84=1,LEFT(F84,MIN(IFERROR(FIND("=",F84,2)-1,1000),FIND("*",F84,2)-1)),0),0))</f>
        <v>0</v>
      </c>
      <c r="I84" s="54" t="str">
        <f t="shared" ref="I84:I95" si="114">CLEAN(LEFT(LEFT(CLEAN(B84),MIN(D84,E84)),LUNGH))</f>
        <v/>
      </c>
      <c r="J84" s="3">
        <f t="shared" ref="J84:J95" si="115">IF(I85&lt;&gt;"","",LEN(F84)-LEN(I84))</f>
        <v>36</v>
      </c>
      <c r="K84" s="3" t="str">
        <f t="shared" ref="K84:K96" si="116">"0"</f>
        <v>0</v>
      </c>
      <c r="L84" s="2" t="str">
        <f>IF(LEFT($F84,1)="*",IFERROR(FIND("=",$F84,K84+1),$D84),"")</f>
        <v/>
      </c>
      <c r="M84" s="2" t="str">
        <f>IF(LEFT($F84,1)="*",IFERROR(FIND("=",$F84,L84+1),$D84),"")</f>
        <v/>
      </c>
      <c r="N84" s="2" t="str">
        <f>IF(LEFT($F84,1)="*",IFERROR(FIND("=",$F84,M84+1),$D84),"")</f>
        <v/>
      </c>
      <c r="O84" s="2" t="str">
        <f>IF(LEFT($F84,1)="*",IFERROR(FIND("=",$F84,N84+1),$D84),"")</f>
        <v/>
      </c>
      <c r="P84" s="2" t="str">
        <f>IF(LEFT($F84,1)="*",IFERROR(FIND("=",$F84,O84+1),$D84),"")</f>
        <v/>
      </c>
      <c r="Q84" s="2" t="str">
        <f t="shared" ref="Q84:Q96" si="117">IF(LEFT($F84,1)="*",IFERROR(FIND("=",$F84,O84+1),$D84),"")</f>
        <v/>
      </c>
      <c r="R84" s="117" t="str">
        <f>IF(LEFT($H84,6)="*SOSPE"," ",IF(LEFT($F84,1)="*",MID($F84,L84+1,MAX(M84-L84-1,0)),""))</f>
        <v/>
      </c>
      <c r="S84" s="117" t="str">
        <f>IF(LEFT($F84,1)="*",IF(VLOOKUP($H84,ELENCHI!$BK$27:$BS$126,5,FALSE)=LEN(R84),0,1),"")</f>
        <v/>
      </c>
      <c r="T84" s="117" t="str">
        <f>IF(S84=0,IFERROR(LEFT(R84,VLOOKUP($H84,ELENCHI!$BK$27:$CF$126,5,FALSE)-VLOOKUP($H84,ELENCHI!$BK$27:$CF$126,10,FALSE))&amp;IF(VLOOKUP($H84,ELENCHI!$BK$27:$CF$126,10,FALSE)=0,"",",")&amp;RIGHT(R84,VLOOKUP($H84,ELENCHI!$BK$27:$CF$126,10,FALSE)),""),"!!!")</f>
        <v>!!!</v>
      </c>
      <c r="U84" s="2" t="str">
        <f>IF(LEFT($F84,1)="*",MID($F84,M84+1,MAX(N84-M84-1,0)),"")</f>
        <v/>
      </c>
      <c r="V84" s="2" t="str">
        <f>IF(LEFT($F84,1)="*",IF(VLOOKUP($H84,ELENCHI!$BK$27:$BS$126,6,FALSE)=LEN(U84),0,1),"")</f>
        <v/>
      </c>
      <c r="W84" s="2" t="str">
        <f>IF(V84=0,IFERROR(LEFT(U84,VLOOKUP($H84,ELENCHI!$BK$27:$CF$126,6,FALSE)-VLOOKUP($H84,ELENCHI!$BK$27:$CF$126,11,FALSE))&amp;IF(VLOOKUP($H84,ELENCHI!$BK$27:$CF$126,11,FALSE)=0,"",",")&amp;RIGHT(U84,VLOOKUP($H84,ELENCHI!$BK$27:$CF$126,11,FALSE)),""),"!!!")</f>
        <v>!!!</v>
      </c>
      <c r="X84" s="117" t="str">
        <f>IF(LEFT($F84,1)="*",MID($F84,N84+1,MAX(O84-N84-1,0)),"")</f>
        <v/>
      </c>
      <c r="Y84" s="117" t="str">
        <f>IF(LEFT($F84,1)="*",IF(VLOOKUP($H84,ELENCHI!$BK$27:$BS$126,7,FALSE)=LEN(X84),0,1),"")</f>
        <v/>
      </c>
      <c r="Z84" s="117" t="str">
        <f>IF(Y84=0,IFERROR(LEFT(X84,VLOOKUP($H84,ELENCHI!$BK$27:$CF$126,7,FALSE)-VLOOKUP($H84,ELENCHI!$BK$27:$CF$126,12,FALSE))&amp;IF(VLOOKUP($H84,ELENCHI!$BK$27:$CF$126,12,FALSE)=0,"",",")&amp;RIGHT(X84,VLOOKUP($H84,ELENCHI!$BK$27:$CF$126,12,FALSE)),""),"!!!")</f>
        <v>!!!</v>
      </c>
      <c r="AA84" s="137" t="str">
        <f>IF(LEFT($F84,1)="*",MID($F84,O84+1,MAX(P84-O84-1,0)),"")</f>
        <v/>
      </c>
      <c r="AB84" s="137" t="str">
        <f>IF(LEFT($F84,1)="*",IF(VLOOKUP($H84,ELENCHI!$BK$27:$BS$126,8,FALSE)=LEN(AA84),0,1),"")</f>
        <v/>
      </c>
      <c r="AC84" s="137" t="str">
        <f>IF(AB84=0,IFERROR(LEFT(AA84,VLOOKUP($H84,ELENCHI!$BK$27:$CF$126,8,FALSE)-VLOOKUP($H84,ELENCHI!$BK$27:$CF$126,13,FALSE))&amp;IF(VLOOKUP($H84,ELENCHI!$BK$27:$CF$126,13,FALSE)=0,"",",")&amp;RIGHT(AA84,VLOOKUP($H84,ELENCHI!$BK$27:$CF$126,13,FALSE)),""),"!!!")</f>
        <v>!!!</v>
      </c>
      <c r="AD84" s="117" t="str">
        <f>IF(LEFT($F84,1)="*",MID($F84,P84+1,MAX(Q84-P84-1,0)),"")</f>
        <v/>
      </c>
      <c r="AE84" s="117" t="str">
        <f>IF(LEFT($F84,1)="*",IF(VLOOKUP($H84,ELENCHI!$BK$27:$BS$126,9,FALSE)=LEN(AD84),0,1),"")</f>
        <v/>
      </c>
      <c r="AF84" s="117" t="str">
        <f>IF(AE84=0,IFERROR(LEFT(AD84,VLOOKUP($H84,ELENCHI!$BK$27:$CF$126,9,FALSE)-VLOOKUP($H84,ELENCHI!$BK$27:$CF$126,14,FALSE))&amp;IF(VLOOKUP($H84,ELENCHI!$BK$27:$CF$126,14,FALSE)=0,"",",")&amp;RIGHT(AD84,VLOOKUP($H84,ELENCHI!$BK$27:$CF$126,14,FALSE)),""),"!!!")</f>
        <v>!!!</v>
      </c>
      <c r="AG84" s="153">
        <f>SUM(S84,V84,Y84,AB84,AE84)</f>
        <v>0</v>
      </c>
      <c r="AH84" s="2" t="str">
        <f>AM83&amp;IF(H84&lt;&gt;0,VLOOKUP($H84,ELENCHI!$BK$27:$CF$126,16,FALSE)&amp;T84&amp;VLOOKUP($H84,ELENCHI!$BK$27:$CF$126,17,FALSE)&amp;W84&amp;VLOOKUP($H84,ELENCHI!$BK$27:$CF$126,18,FALSE)&amp;Z84&amp;VLOOKUP($H84,ELENCHI!$BK$27:$CF$126,19,FALSE)&amp;AC84&amp;VLOOKUP($H84,ELENCHI!$BK$27:$CF$126,20,FALSE)&amp;AF84&amp;CHAR(10),I84&amp;IF(IFERROR(FIND(CHAR(10),LEFT(B84,LUNGH),1),0)&gt;0,CHAR(10),""))</f>
        <v/>
      </c>
      <c r="AI84" s="3" t="str">
        <f>IFERROR(FIND("*",AH84)," ")</f>
        <v xml:space="preserve"> </v>
      </c>
      <c r="AJ84" s="3">
        <f>IFERROR(IF(AI84=1,FIND("*",AH84,AI84+1),999),999)</f>
        <v>999</v>
      </c>
      <c r="AK84" s="3">
        <f>IFERROR(FIND(CHAR(10),AH84,2)-1,999)</f>
        <v>999</v>
      </c>
      <c r="AL84" s="143" t="str">
        <f t="shared" ref="AL84:AL99" si="118">IFERROR(LEFT(LEFT(CLEAN(AH84),MIN(AJ84,AK84))&amp;SPAZI,LUNGH),"!!!")</f>
        <v xml:space="preserve">                                    </v>
      </c>
      <c r="AM84" s="20" t="str">
        <f t="shared" ref="AM84:AM99" si="119">MID(AH84,MIN(AJ84+1,AK84+2,LUNGH+1),1000)</f>
        <v/>
      </c>
      <c r="AN84" s="372" t="s">
        <v>2538</v>
      </c>
      <c r="AO84" s="316" t="str">
        <f>IF(AN84&lt;&gt;"",F84,"------  RIGA OCCUPATA DA PRESCRIZIONI TECNICHE ------")</f>
        <v xml:space="preserve">                                    </v>
      </c>
      <c r="AP84" s="316" t="str">
        <f>AN84&amp;"       "&amp;AO84&amp;CHAR(10)</f>
        <v xml:space="preserve">01                                           
</v>
      </c>
    </row>
    <row r="85" spans="1:42" x14ac:dyDescent="0.25">
      <c r="A85" s="2">
        <v>2</v>
      </c>
      <c r="B85" s="14" t="str">
        <f t="shared" si="109"/>
        <v/>
      </c>
      <c r="C85" s="3" t="str">
        <f t="shared" ref="C85:C97" si="120">IFERROR(FIND("*",B85)," ")</f>
        <v xml:space="preserve"> </v>
      </c>
      <c r="D85" s="3">
        <f t="shared" ref="D85:D97" si="121">IFERROR(IF(C85=1,FIND("*",B85,C85+1),999),999)</f>
        <v>999</v>
      </c>
      <c r="E85" s="3">
        <f t="shared" si="110"/>
        <v>999</v>
      </c>
      <c r="F85" s="19" t="str">
        <f t="shared" si="111"/>
        <v xml:space="preserve">                                    </v>
      </c>
      <c r="G85" s="20" t="str">
        <f t="shared" si="112"/>
        <v/>
      </c>
      <c r="H85" s="3">
        <f t="shared" si="113"/>
        <v>0</v>
      </c>
      <c r="I85" s="54" t="str">
        <f t="shared" si="114"/>
        <v/>
      </c>
      <c r="J85" s="3">
        <f t="shared" si="115"/>
        <v>36</v>
      </c>
      <c r="K85" s="3" t="str">
        <f t="shared" si="116"/>
        <v>0</v>
      </c>
      <c r="L85" s="2" t="str">
        <f t="shared" ref="L85:P85" si="122">IF(LEFT($F85,1)="*",IFERROR(FIND("=",$F85,K85+1),$D85),"")</f>
        <v/>
      </c>
      <c r="M85" s="2" t="str">
        <f t="shared" si="122"/>
        <v/>
      </c>
      <c r="N85" s="2" t="str">
        <f t="shared" si="122"/>
        <v/>
      </c>
      <c r="O85" s="2" t="str">
        <f t="shared" si="122"/>
        <v/>
      </c>
      <c r="P85" s="2" t="str">
        <f t="shared" si="122"/>
        <v/>
      </c>
      <c r="Q85" s="2" t="str">
        <f t="shared" si="117"/>
        <v/>
      </c>
      <c r="R85" s="117" t="str">
        <f t="shared" ref="R85:R96" si="123">IF(LEFT($H85,6)="*SOSPE"," ",IF(LEFT($F85,1)="*",MID($F85,L85+1,MAX(M85-L85-1,0)),""))</f>
        <v/>
      </c>
      <c r="S85" s="117" t="str">
        <f>IF(LEFT($F85,1)="*",IF(VLOOKUP($H85,ELENCHI!$BK$27:$BS$126,5,FALSE)=LEN(R85),0,1),"")</f>
        <v/>
      </c>
      <c r="T85" s="117" t="str">
        <f>IF(S85=0,IFERROR(LEFT(R85,VLOOKUP($H85,ELENCHI!$BK$27:$CF$126,5,FALSE)-VLOOKUP($H85,ELENCHI!$BK$27:$CF$126,10,FALSE))&amp;IF(VLOOKUP($H85,ELENCHI!$BK$27:$CF$126,10,FALSE)=0,"",",")&amp;RIGHT(R85,VLOOKUP($H85,ELENCHI!$BK$27:$CF$126,10,FALSE)),""),"!!!")</f>
        <v>!!!</v>
      </c>
      <c r="U85" s="2" t="str">
        <f t="shared" ref="U85:U96" si="124">IF(LEFT($F85,1)="*",MID($F85,M85+1,MAX(N85-M85-1,0)),"")</f>
        <v/>
      </c>
      <c r="V85" s="2" t="str">
        <f>IF(LEFT($F85,1)="*",IF(VLOOKUP($H85,ELENCHI!$BK$27:$BS$126,6,FALSE)=LEN(U85),0,1),"")</f>
        <v/>
      </c>
      <c r="W85" s="2" t="str">
        <f>IF(V85=0,IFERROR(LEFT(U85,VLOOKUP($H85,ELENCHI!$BK$27:$CF$126,6,FALSE)-VLOOKUP($H85,ELENCHI!$BK$27:$CF$126,11,FALSE))&amp;IF(VLOOKUP($H85,ELENCHI!$BK$27:$CF$126,11,FALSE)=0,"",",")&amp;RIGHT(U85,VLOOKUP($H85,ELENCHI!$BK$27:$CF$126,11,FALSE)),""),"!!!")</f>
        <v>!!!</v>
      </c>
      <c r="X85" s="117" t="str">
        <f t="shared" ref="X85:X96" si="125">IF(LEFT($F85,1)="*",MID($F85,N85+1,MAX(O85-N85-1,0)),"")</f>
        <v/>
      </c>
      <c r="Y85" s="117" t="str">
        <f>IF(LEFT($F85,1)="*",IF(VLOOKUP($H85,ELENCHI!$BK$27:$BS$126,7,FALSE)=LEN(X85),0,1),"")</f>
        <v/>
      </c>
      <c r="Z85" s="117" t="str">
        <f>IF(Y85=0,IFERROR(LEFT(X85,VLOOKUP($H85,ELENCHI!$BK$27:$CF$126,7,FALSE)-VLOOKUP($H85,ELENCHI!$BK$27:$CF$126,12,FALSE))&amp;IF(VLOOKUP($H85,ELENCHI!$BK$27:$CF$126,12,FALSE)=0,"",",")&amp;RIGHT(X85,VLOOKUP($H85,ELENCHI!$BK$27:$CF$126,12,FALSE)),""),"!!!")</f>
        <v>!!!</v>
      </c>
      <c r="AA85" s="137" t="str">
        <f t="shared" ref="AA85:AA96" si="126">IF(LEFT($F85,1)="*",MID($F85,O85+1,MAX(P85-O85-1,0)),"")</f>
        <v/>
      </c>
      <c r="AB85" s="137" t="str">
        <f>IF(LEFT($F85,1)="*",IF(VLOOKUP($H85,ELENCHI!$BK$27:$BS$126,8,FALSE)=LEN(AA85),0,1),"")</f>
        <v/>
      </c>
      <c r="AC85" s="137" t="str">
        <f>IF(AB85=0,IFERROR(LEFT(AA85,VLOOKUP($H85,ELENCHI!$BK$27:$CF$126,8,FALSE)-VLOOKUP($H85,ELENCHI!$BK$27:$CF$126,13,FALSE))&amp;IF(VLOOKUP($H85,ELENCHI!$BK$27:$CF$126,13,FALSE)=0,"",",")&amp;RIGHT(AA85,VLOOKUP($H85,ELENCHI!$BK$27:$CF$126,13,FALSE)),""),"!!!")</f>
        <v>!!!</v>
      </c>
      <c r="AD85" s="117" t="str">
        <f t="shared" ref="AD85:AD96" si="127">IF(LEFT($F85,1)="*",MID($F85,P85+1,MAX(Q85-P85-1,0)),"")</f>
        <v/>
      </c>
      <c r="AE85" s="117" t="str">
        <f>IF(LEFT($F85,1)="*",IF(VLOOKUP($H85,ELENCHI!$BK$27:$BS$126,9,FALSE)=LEN(AD85),0,1),"")</f>
        <v/>
      </c>
      <c r="AF85" s="117" t="str">
        <f>IF(AE85=0,IFERROR(LEFT(AD85,VLOOKUP($H85,ELENCHI!$BK$27:$CF$126,9,FALSE)-VLOOKUP($H85,ELENCHI!$BK$27:$CF$126,14,FALSE))&amp;IF(VLOOKUP($H85,ELENCHI!$BK$27:$CF$126,14,FALSE)=0,"",",")&amp;RIGHT(AD85,VLOOKUP($H85,ELENCHI!$BK$27:$CF$126,14,FALSE)),""),"!!!")</f>
        <v>!!!</v>
      </c>
      <c r="AG85" s="153">
        <f t="shared" ref="AG85:AG96" si="128">SUM(S85,V85,Y85,AB85,AE85)</f>
        <v>0</v>
      </c>
      <c r="AH85" s="2" t="str">
        <f>AM84&amp;IF(H85&lt;&gt;0,VLOOKUP($H85,ELENCHI!$BK$27:$CF$126,16,FALSE)&amp;T85&amp;VLOOKUP($H85,ELENCHI!$BK$27:$CF$126,17,FALSE)&amp;W85&amp;VLOOKUP($H85,ELENCHI!$BK$27:$CF$126,18,FALSE)&amp;Z85&amp;VLOOKUP($H85,ELENCHI!$BK$27:$CF$126,19,FALSE)&amp;AC85&amp;VLOOKUP($H85,ELENCHI!$BK$27:$CF$126,20,FALSE)&amp;AF85&amp;CHAR(10),I85&amp;IF(IFERROR(FIND(CHAR(10),LEFT(B85,LUNGH),1),0)&gt;0,CHAR(10),""))</f>
        <v/>
      </c>
      <c r="AI85" s="3" t="str">
        <f t="shared" ref="AI85:AI99" si="129">IFERROR(FIND("*",AH85)," ")</f>
        <v xml:space="preserve"> </v>
      </c>
      <c r="AJ85" s="3">
        <f t="shared" ref="AJ85:AJ99" si="130">IFERROR(IF(AI85=1,FIND("*",AH85,AI85+1),999),999)</f>
        <v>999</v>
      </c>
      <c r="AK85" s="3">
        <f t="shared" ref="AK85:AK99" si="131">IFERROR(FIND(CHAR(10),AH85,2)-1,999)</f>
        <v>999</v>
      </c>
      <c r="AL85" s="143" t="str">
        <f t="shared" si="118"/>
        <v xml:space="preserve">                                    </v>
      </c>
      <c r="AM85" s="20" t="str">
        <f t="shared" si="119"/>
        <v/>
      </c>
      <c r="AN85" s="372" t="s">
        <v>2539</v>
      </c>
      <c r="AO85" s="316" t="str">
        <f t="shared" ref="AO85:AO96" si="132">IF(AN85&lt;&gt;"",F85,"------  RIGA OCCUPATA DA PRESCRIZIONI TECNICHE ------")</f>
        <v xml:space="preserve">                                    </v>
      </c>
      <c r="AP85" s="316" t="str">
        <f t="shared" ref="AP85:AP96" si="133">AN85&amp;"       "&amp;AO85&amp;CHAR(10)</f>
        <v xml:space="preserve">02                                           
</v>
      </c>
    </row>
    <row r="86" spans="1:42" x14ac:dyDescent="0.25">
      <c r="A86" s="2">
        <v>3</v>
      </c>
      <c r="B86" s="14" t="str">
        <f t="shared" si="109"/>
        <v/>
      </c>
      <c r="C86" s="3" t="str">
        <f t="shared" si="120"/>
        <v xml:space="preserve"> </v>
      </c>
      <c r="D86" s="3">
        <f t="shared" si="121"/>
        <v>999</v>
      </c>
      <c r="E86" s="3">
        <f t="shared" si="110"/>
        <v>999</v>
      </c>
      <c r="F86" s="19" t="str">
        <f t="shared" si="111"/>
        <v xml:space="preserve">                                    </v>
      </c>
      <c r="G86" s="20" t="str">
        <f t="shared" si="112"/>
        <v/>
      </c>
      <c r="H86" s="3">
        <f t="shared" si="113"/>
        <v>0</v>
      </c>
      <c r="I86" s="54" t="str">
        <f t="shared" si="114"/>
        <v/>
      </c>
      <c r="J86" s="3">
        <f t="shared" si="115"/>
        <v>36</v>
      </c>
      <c r="K86" s="3" t="str">
        <f t="shared" si="116"/>
        <v>0</v>
      </c>
      <c r="L86" s="2" t="str">
        <f t="shared" ref="L86:P86" si="134">IF(LEFT($F86,1)="*",IFERROR(FIND("=",$F86,K86+1),$D86),"")</f>
        <v/>
      </c>
      <c r="M86" s="2" t="str">
        <f t="shared" si="134"/>
        <v/>
      </c>
      <c r="N86" s="2" t="str">
        <f t="shared" si="134"/>
        <v/>
      </c>
      <c r="O86" s="2" t="str">
        <f t="shared" si="134"/>
        <v/>
      </c>
      <c r="P86" s="2" t="str">
        <f t="shared" si="134"/>
        <v/>
      </c>
      <c r="Q86" s="2" t="str">
        <f t="shared" si="117"/>
        <v/>
      </c>
      <c r="R86" s="117" t="str">
        <f t="shared" si="123"/>
        <v/>
      </c>
      <c r="S86" s="117" t="str">
        <f>IF(LEFT($F86,1)="*",IF(VLOOKUP($H86,ELENCHI!$BK$27:$BS$126,5,FALSE)=LEN(R86),0,1),"")</f>
        <v/>
      </c>
      <c r="T86" s="117" t="str">
        <f>IF(S86=0,IFERROR(LEFT(R86,VLOOKUP($H86,ELENCHI!$BK$27:$CF$126,5,FALSE)-VLOOKUP($H86,ELENCHI!$BK$27:$CF$126,10,FALSE))&amp;IF(VLOOKUP($H86,ELENCHI!$BK$27:$CF$126,10,FALSE)=0,"",",")&amp;RIGHT(R86,VLOOKUP($H86,ELENCHI!$BK$27:$CF$126,10,FALSE)),""),"!!!")</f>
        <v>!!!</v>
      </c>
      <c r="U86" s="2" t="str">
        <f t="shared" si="124"/>
        <v/>
      </c>
      <c r="V86" s="2" t="str">
        <f>IF(LEFT($F86,1)="*",IF(VLOOKUP($H86,ELENCHI!$BK$27:$BS$126,6,FALSE)=LEN(U86),0,1),"")</f>
        <v/>
      </c>
      <c r="W86" s="2" t="str">
        <f>IF(V86=0,IFERROR(LEFT(U86,VLOOKUP($H86,ELENCHI!$BK$27:$CF$126,6,FALSE)-VLOOKUP($H86,ELENCHI!$BK$27:$CF$126,11,FALSE))&amp;IF(VLOOKUP($H86,ELENCHI!$BK$27:$CF$126,11,FALSE)=0,"",",")&amp;RIGHT(U86,VLOOKUP($H86,ELENCHI!$BK$27:$CF$126,11,FALSE)),""),"!!!")</f>
        <v>!!!</v>
      </c>
      <c r="X86" s="117" t="str">
        <f t="shared" si="125"/>
        <v/>
      </c>
      <c r="Y86" s="117" t="str">
        <f>IF(LEFT($F86,1)="*",IF(VLOOKUP($H86,ELENCHI!$BK$27:$BS$126,7,FALSE)=LEN(X86),0,1),"")</f>
        <v/>
      </c>
      <c r="Z86" s="117" t="str">
        <f>IF(Y86=0,IFERROR(LEFT(X86,VLOOKUP($H86,ELENCHI!$BK$27:$CF$126,7,FALSE)-VLOOKUP($H86,ELENCHI!$BK$27:$CF$126,12,FALSE))&amp;IF(VLOOKUP($H86,ELENCHI!$BK$27:$CF$126,12,FALSE)=0,"",",")&amp;RIGHT(X86,VLOOKUP($H86,ELENCHI!$BK$27:$CF$126,12,FALSE)),""),"!!!")</f>
        <v>!!!</v>
      </c>
      <c r="AA86" s="137" t="str">
        <f t="shared" si="126"/>
        <v/>
      </c>
      <c r="AB86" s="137" t="str">
        <f>IF(LEFT($F86,1)="*",IF(VLOOKUP($H86,ELENCHI!$BK$27:$BS$126,8,FALSE)=LEN(AA86),0,1),"")</f>
        <v/>
      </c>
      <c r="AC86" s="137" t="str">
        <f>IF(AB86=0,IFERROR(LEFT(AA86,VLOOKUP($H86,ELENCHI!$BK$27:$CF$126,8,FALSE)-VLOOKUP($H86,ELENCHI!$BK$27:$CF$126,13,FALSE))&amp;IF(VLOOKUP($H86,ELENCHI!$BK$27:$CF$126,13,FALSE)=0,"",",")&amp;RIGHT(AA86,VLOOKUP($H86,ELENCHI!$BK$27:$CF$126,13,FALSE)),""),"!!!")</f>
        <v>!!!</v>
      </c>
      <c r="AD86" s="117" t="str">
        <f t="shared" si="127"/>
        <v/>
      </c>
      <c r="AE86" s="117" t="str">
        <f>IF(LEFT($F86,1)="*",IF(VLOOKUP($H86,ELENCHI!$BK$27:$BS$126,9,FALSE)=LEN(AD86),0,1),"")</f>
        <v/>
      </c>
      <c r="AF86" s="117" t="str">
        <f>IF(AE86=0,IFERROR(LEFT(AD86,VLOOKUP($H86,ELENCHI!$BK$27:$CF$126,9,FALSE)-VLOOKUP($H86,ELENCHI!$BK$27:$CF$126,14,FALSE))&amp;IF(VLOOKUP($H86,ELENCHI!$BK$27:$CF$126,14,FALSE)=0,"",",")&amp;RIGHT(AD86,VLOOKUP($H86,ELENCHI!$BK$27:$CF$126,14,FALSE)),""),"!!!")</f>
        <v>!!!</v>
      </c>
      <c r="AG86" s="153">
        <f t="shared" si="128"/>
        <v>0</v>
      </c>
      <c r="AH86" s="2" t="str">
        <f>AM85&amp;IF(H86&lt;&gt;0,VLOOKUP($H86,ELENCHI!$BK$27:$CF$126,16,FALSE)&amp;T86&amp;VLOOKUP($H86,ELENCHI!$BK$27:$CF$126,17,FALSE)&amp;W86&amp;VLOOKUP($H86,ELENCHI!$BK$27:$CF$126,18,FALSE)&amp;Z86&amp;VLOOKUP($H86,ELENCHI!$BK$27:$CF$126,19,FALSE)&amp;AC86&amp;VLOOKUP($H86,ELENCHI!$BK$27:$CF$126,20,FALSE)&amp;AF86&amp;CHAR(10),I86&amp;IF(IFERROR(FIND(CHAR(10),LEFT(B86,LUNGH),1),0)&gt;0,CHAR(10),""))</f>
        <v/>
      </c>
      <c r="AI86" s="3" t="str">
        <f t="shared" si="129"/>
        <v xml:space="preserve"> </v>
      </c>
      <c r="AJ86" s="3">
        <f t="shared" si="130"/>
        <v>999</v>
      </c>
      <c r="AK86" s="3">
        <f t="shared" si="131"/>
        <v>999</v>
      </c>
      <c r="AL86" s="143" t="str">
        <f t="shared" si="118"/>
        <v xml:space="preserve">                                    </v>
      </c>
      <c r="AM86" s="20" t="str">
        <f t="shared" si="119"/>
        <v/>
      </c>
      <c r="AN86" s="372" t="s">
        <v>2540</v>
      </c>
      <c r="AO86" s="316" t="str">
        <f t="shared" si="132"/>
        <v xml:space="preserve">                                    </v>
      </c>
      <c r="AP86" s="316" t="str">
        <f t="shared" si="133"/>
        <v xml:space="preserve">03                                           
</v>
      </c>
    </row>
    <row r="87" spans="1:42" x14ac:dyDescent="0.25">
      <c r="A87" s="2">
        <v>4</v>
      </c>
      <c r="B87" s="14" t="str">
        <f t="shared" si="109"/>
        <v/>
      </c>
      <c r="C87" s="3" t="str">
        <f t="shared" si="120"/>
        <v xml:space="preserve"> </v>
      </c>
      <c r="D87" s="3">
        <f t="shared" si="121"/>
        <v>999</v>
      </c>
      <c r="E87" s="3">
        <f t="shared" si="110"/>
        <v>999</v>
      </c>
      <c r="F87" s="19" t="str">
        <f t="shared" si="111"/>
        <v xml:space="preserve">                                    </v>
      </c>
      <c r="G87" s="20" t="str">
        <f t="shared" si="112"/>
        <v/>
      </c>
      <c r="H87" s="3">
        <f t="shared" si="113"/>
        <v>0</v>
      </c>
      <c r="I87" s="54" t="str">
        <f t="shared" si="114"/>
        <v/>
      </c>
      <c r="J87" s="3">
        <f t="shared" si="115"/>
        <v>36</v>
      </c>
      <c r="K87" s="3" t="str">
        <f t="shared" si="116"/>
        <v>0</v>
      </c>
      <c r="L87" s="2" t="str">
        <f t="shared" ref="L87:P87" si="135">IF(LEFT($F87,1)="*",IFERROR(FIND("=",$F87,K87+1),$D87),"")</f>
        <v/>
      </c>
      <c r="M87" s="2" t="str">
        <f t="shared" si="135"/>
        <v/>
      </c>
      <c r="N87" s="2" t="str">
        <f t="shared" si="135"/>
        <v/>
      </c>
      <c r="O87" s="2" t="str">
        <f t="shared" si="135"/>
        <v/>
      </c>
      <c r="P87" s="2" t="str">
        <f t="shared" si="135"/>
        <v/>
      </c>
      <c r="Q87" s="2" t="str">
        <f t="shared" si="117"/>
        <v/>
      </c>
      <c r="R87" s="117" t="str">
        <f t="shared" si="123"/>
        <v/>
      </c>
      <c r="S87" s="117" t="str">
        <f>IF(LEFT($F87,1)="*",IF(VLOOKUP($H87,ELENCHI!$BK$27:$BS$126,5,FALSE)=LEN(R87),0,1),"")</f>
        <v/>
      </c>
      <c r="T87" s="117" t="str">
        <f>IF(S87=0,IFERROR(LEFT(R87,VLOOKUP($H87,ELENCHI!$BK$27:$CF$126,5,FALSE)-VLOOKUP($H87,ELENCHI!$BK$27:$CF$126,10,FALSE))&amp;IF(VLOOKUP($H87,ELENCHI!$BK$27:$CF$126,10,FALSE)=0,"",",")&amp;RIGHT(R87,VLOOKUP($H87,ELENCHI!$BK$27:$CF$126,10,FALSE)),""),"!!!")</f>
        <v>!!!</v>
      </c>
      <c r="U87" s="2" t="str">
        <f t="shared" si="124"/>
        <v/>
      </c>
      <c r="V87" s="2" t="str">
        <f>IF(LEFT($F87,1)="*",IF(VLOOKUP($H87,ELENCHI!$BK$27:$BS$126,6,FALSE)=LEN(U87),0,1),"")</f>
        <v/>
      </c>
      <c r="W87" s="2" t="str">
        <f>IF(V87=0,IFERROR(LEFT(U87,VLOOKUP($H87,ELENCHI!$BK$27:$CF$126,6,FALSE)-VLOOKUP($H87,ELENCHI!$BK$27:$CF$126,11,FALSE))&amp;IF(VLOOKUP($H87,ELENCHI!$BK$27:$CF$126,11,FALSE)=0,"",",")&amp;RIGHT(U87,VLOOKUP($H87,ELENCHI!$BK$27:$CF$126,11,FALSE)),""),"!!!")</f>
        <v>!!!</v>
      </c>
      <c r="X87" s="117" t="str">
        <f t="shared" si="125"/>
        <v/>
      </c>
      <c r="Y87" s="117" t="str">
        <f>IF(LEFT($F87,1)="*",IF(VLOOKUP($H87,ELENCHI!$BK$27:$BS$126,7,FALSE)=LEN(X87),0,1),"")</f>
        <v/>
      </c>
      <c r="Z87" s="117" t="str">
        <f>IF(Y87=0,IFERROR(LEFT(X87,VLOOKUP($H87,ELENCHI!$BK$27:$CF$126,7,FALSE)-VLOOKUP($H87,ELENCHI!$BK$27:$CF$126,12,FALSE))&amp;IF(VLOOKUP($H87,ELENCHI!$BK$27:$CF$126,12,FALSE)=0,"",",")&amp;RIGHT(X87,VLOOKUP($H87,ELENCHI!$BK$27:$CF$126,12,FALSE)),""),"!!!")</f>
        <v>!!!</v>
      </c>
      <c r="AA87" s="137" t="str">
        <f t="shared" si="126"/>
        <v/>
      </c>
      <c r="AB87" s="137" t="str">
        <f>IF(LEFT($F87,1)="*",IF(VLOOKUP($H87,ELENCHI!$BK$27:$BS$126,8,FALSE)=LEN(AA87),0,1),"")</f>
        <v/>
      </c>
      <c r="AC87" s="137" t="str">
        <f>IF(AB87=0,IFERROR(LEFT(AA87,VLOOKUP($H87,ELENCHI!$BK$27:$CF$126,8,FALSE)-VLOOKUP($H87,ELENCHI!$BK$27:$CF$126,13,FALSE))&amp;IF(VLOOKUP($H87,ELENCHI!$BK$27:$CF$126,13,FALSE)=0,"",",")&amp;RIGHT(AA87,VLOOKUP($H87,ELENCHI!$BK$27:$CF$126,13,FALSE)),""),"!!!")</f>
        <v>!!!</v>
      </c>
      <c r="AD87" s="117" t="str">
        <f t="shared" si="127"/>
        <v/>
      </c>
      <c r="AE87" s="117" t="str">
        <f>IF(LEFT($F87,1)="*",IF(VLOOKUP($H87,ELENCHI!$BK$27:$BS$126,9,FALSE)=LEN(AD87),0,1),"")</f>
        <v/>
      </c>
      <c r="AF87" s="117" t="str">
        <f>IF(AE87=0,IFERROR(LEFT(AD87,VLOOKUP($H87,ELENCHI!$BK$27:$CF$126,9,FALSE)-VLOOKUP($H87,ELENCHI!$BK$27:$CF$126,14,FALSE))&amp;IF(VLOOKUP($H87,ELENCHI!$BK$27:$CF$126,14,FALSE)=0,"",",")&amp;RIGHT(AD87,VLOOKUP($H87,ELENCHI!$BK$27:$CF$126,14,FALSE)),""),"!!!")</f>
        <v>!!!</v>
      </c>
      <c r="AG87" s="153">
        <f t="shared" si="128"/>
        <v>0</v>
      </c>
      <c r="AH87" s="2" t="str">
        <f>AM86&amp;IF(H87&lt;&gt;0,VLOOKUP($H87,ELENCHI!$BK$27:$CF$126,16,FALSE)&amp;T87&amp;VLOOKUP($H87,ELENCHI!$BK$27:$CF$126,17,FALSE)&amp;W87&amp;VLOOKUP($H87,ELENCHI!$BK$27:$CF$126,18,FALSE)&amp;Z87&amp;VLOOKUP($H87,ELENCHI!$BK$27:$CF$126,19,FALSE)&amp;AC87&amp;VLOOKUP($H87,ELENCHI!$BK$27:$CF$126,20,FALSE)&amp;AF87&amp;CHAR(10),I87&amp;IF(IFERROR(FIND(CHAR(10),LEFT(B87,LUNGH),1),0)&gt;0,CHAR(10),""))</f>
        <v/>
      </c>
      <c r="AI87" s="3" t="str">
        <f t="shared" si="129"/>
        <v xml:space="preserve"> </v>
      </c>
      <c r="AJ87" s="3">
        <f t="shared" si="130"/>
        <v>999</v>
      </c>
      <c r="AK87" s="3">
        <f t="shared" si="131"/>
        <v>999</v>
      </c>
      <c r="AL87" s="143" t="str">
        <f t="shared" si="118"/>
        <v xml:space="preserve">                                    </v>
      </c>
      <c r="AM87" s="20" t="str">
        <f t="shared" si="119"/>
        <v/>
      </c>
      <c r="AN87" s="372" t="s">
        <v>2541</v>
      </c>
      <c r="AO87" s="316" t="str">
        <f t="shared" si="132"/>
        <v xml:space="preserve">                                    </v>
      </c>
      <c r="AP87" s="316" t="str">
        <f t="shared" si="133"/>
        <v xml:space="preserve">04                                           
</v>
      </c>
    </row>
    <row r="88" spans="1:42" x14ac:dyDescent="0.25">
      <c r="A88" s="2">
        <v>5</v>
      </c>
      <c r="B88" s="14" t="str">
        <f t="shared" si="109"/>
        <v/>
      </c>
      <c r="C88" s="3" t="str">
        <f t="shared" si="120"/>
        <v xml:space="preserve"> </v>
      </c>
      <c r="D88" s="3">
        <f t="shared" si="121"/>
        <v>999</v>
      </c>
      <c r="E88" s="3">
        <f t="shared" si="110"/>
        <v>999</v>
      </c>
      <c r="F88" s="19" t="str">
        <f t="shared" si="111"/>
        <v xml:space="preserve">                                    </v>
      </c>
      <c r="G88" s="20" t="str">
        <f t="shared" si="112"/>
        <v/>
      </c>
      <c r="H88" s="3">
        <f t="shared" si="113"/>
        <v>0</v>
      </c>
      <c r="I88" s="54" t="str">
        <f t="shared" si="114"/>
        <v/>
      </c>
      <c r="J88" s="3">
        <f t="shared" si="115"/>
        <v>36</v>
      </c>
      <c r="K88" s="3" t="str">
        <f t="shared" si="116"/>
        <v>0</v>
      </c>
      <c r="L88" s="2" t="str">
        <f t="shared" ref="L88:P88" si="136">IF(LEFT($F88,1)="*",IFERROR(FIND("=",$F88,K88+1),$D88),"")</f>
        <v/>
      </c>
      <c r="M88" s="2" t="str">
        <f t="shared" si="136"/>
        <v/>
      </c>
      <c r="N88" s="2" t="str">
        <f t="shared" si="136"/>
        <v/>
      </c>
      <c r="O88" s="2" t="str">
        <f t="shared" si="136"/>
        <v/>
      </c>
      <c r="P88" s="2" t="str">
        <f t="shared" si="136"/>
        <v/>
      </c>
      <c r="Q88" s="2" t="str">
        <f t="shared" si="117"/>
        <v/>
      </c>
      <c r="R88" s="117" t="str">
        <f t="shared" si="123"/>
        <v/>
      </c>
      <c r="S88" s="117" t="str">
        <f>IF(LEFT($F88,1)="*",IF(VLOOKUP($H88,ELENCHI!$BK$27:$BS$126,5,FALSE)=LEN(R88),0,1),"")</f>
        <v/>
      </c>
      <c r="T88" s="117" t="str">
        <f>IF(S88=0,IFERROR(LEFT(R88,VLOOKUP($H88,ELENCHI!$BK$27:$CF$126,5,FALSE)-VLOOKUP($H88,ELENCHI!$BK$27:$CF$126,10,FALSE))&amp;IF(VLOOKUP($H88,ELENCHI!$BK$27:$CF$126,10,FALSE)=0,"",",")&amp;RIGHT(R88,VLOOKUP($H88,ELENCHI!$BK$27:$CF$126,10,FALSE)),""),"!!!")</f>
        <v>!!!</v>
      </c>
      <c r="U88" s="2" t="str">
        <f t="shared" si="124"/>
        <v/>
      </c>
      <c r="V88" s="2" t="str">
        <f>IF(LEFT($F88,1)="*",IF(VLOOKUP($H88,ELENCHI!$BK$27:$BS$126,6,FALSE)=LEN(U88),0,1),"")</f>
        <v/>
      </c>
      <c r="W88" s="2" t="str">
        <f>IF(V88=0,IFERROR(LEFT(U88,VLOOKUP($H88,ELENCHI!$BK$27:$CF$126,6,FALSE)-VLOOKUP($H88,ELENCHI!$BK$27:$CF$126,11,FALSE))&amp;IF(VLOOKUP($H88,ELENCHI!$BK$27:$CF$126,11,FALSE)=0,"",",")&amp;RIGHT(U88,VLOOKUP($H88,ELENCHI!$BK$27:$CF$126,11,FALSE)),""),"!!!")</f>
        <v>!!!</v>
      </c>
      <c r="X88" s="117" t="str">
        <f t="shared" si="125"/>
        <v/>
      </c>
      <c r="Y88" s="117" t="str">
        <f>IF(LEFT($F88,1)="*",IF(VLOOKUP($H88,ELENCHI!$BK$27:$BS$126,7,FALSE)=LEN(X88),0,1),"")</f>
        <v/>
      </c>
      <c r="Z88" s="117" t="str">
        <f>IF(Y88=0,IFERROR(LEFT(X88,VLOOKUP($H88,ELENCHI!$BK$27:$CF$126,7,FALSE)-VLOOKUP($H88,ELENCHI!$BK$27:$CF$126,12,FALSE))&amp;IF(VLOOKUP($H88,ELENCHI!$BK$27:$CF$126,12,FALSE)=0,"",",")&amp;RIGHT(X88,VLOOKUP($H88,ELENCHI!$BK$27:$CF$126,12,FALSE)),""),"!!!")</f>
        <v>!!!</v>
      </c>
      <c r="AA88" s="137" t="str">
        <f t="shared" si="126"/>
        <v/>
      </c>
      <c r="AB88" s="137" t="str">
        <f>IF(LEFT($F88,1)="*",IF(VLOOKUP($H88,ELENCHI!$BK$27:$BS$126,8,FALSE)=LEN(AA88),0,1),"")</f>
        <v/>
      </c>
      <c r="AC88" s="137" t="str">
        <f>IF(AB88=0,IFERROR(LEFT(AA88,VLOOKUP($H88,ELENCHI!$BK$27:$CF$126,8,FALSE)-VLOOKUP($H88,ELENCHI!$BK$27:$CF$126,13,FALSE))&amp;IF(VLOOKUP($H88,ELENCHI!$BK$27:$CF$126,13,FALSE)=0,"",",")&amp;RIGHT(AA88,VLOOKUP($H88,ELENCHI!$BK$27:$CF$126,13,FALSE)),""),"!!!")</f>
        <v>!!!</v>
      </c>
      <c r="AD88" s="117" t="str">
        <f t="shared" si="127"/>
        <v/>
      </c>
      <c r="AE88" s="117" t="str">
        <f>IF(LEFT($F88,1)="*",IF(VLOOKUP($H88,ELENCHI!$BK$27:$BS$126,9,FALSE)=LEN(AD88),0,1),"")</f>
        <v/>
      </c>
      <c r="AF88" s="117" t="str">
        <f>IF(AE88=0,IFERROR(LEFT(AD88,VLOOKUP($H88,ELENCHI!$BK$27:$CF$126,9,FALSE)-VLOOKUP($H88,ELENCHI!$BK$27:$CF$126,14,FALSE))&amp;IF(VLOOKUP($H88,ELENCHI!$BK$27:$CF$126,14,FALSE)=0,"",",")&amp;RIGHT(AD88,VLOOKUP($H88,ELENCHI!$BK$27:$CF$126,14,FALSE)),""),"!!!")</f>
        <v>!!!</v>
      </c>
      <c r="AG88" s="153">
        <f t="shared" si="128"/>
        <v>0</v>
      </c>
      <c r="AH88" s="2" t="str">
        <f>AM87&amp;IF(H88&lt;&gt;0,VLOOKUP($H88,ELENCHI!$BK$27:$CF$126,16,FALSE)&amp;T88&amp;VLOOKUP($H88,ELENCHI!$BK$27:$CF$126,17,FALSE)&amp;W88&amp;VLOOKUP($H88,ELENCHI!$BK$27:$CF$126,18,FALSE)&amp;Z88&amp;VLOOKUP($H88,ELENCHI!$BK$27:$CF$126,19,FALSE)&amp;AC88&amp;VLOOKUP($H88,ELENCHI!$BK$27:$CF$126,20,FALSE)&amp;AF88&amp;CHAR(10),I88&amp;IF(IFERROR(FIND(CHAR(10),LEFT(B88,LUNGH),1),0)&gt;0,CHAR(10),""))</f>
        <v/>
      </c>
      <c r="AI88" s="3" t="str">
        <f t="shared" si="129"/>
        <v xml:space="preserve"> </v>
      </c>
      <c r="AJ88" s="3">
        <f t="shared" si="130"/>
        <v>999</v>
      </c>
      <c r="AK88" s="3">
        <f t="shared" si="131"/>
        <v>999</v>
      </c>
      <c r="AL88" s="143" t="str">
        <f t="shared" si="118"/>
        <v xml:space="preserve">                                    </v>
      </c>
      <c r="AM88" s="20" t="str">
        <f t="shared" si="119"/>
        <v/>
      </c>
      <c r="AN88" s="372" t="s">
        <v>2542</v>
      </c>
      <c r="AO88" s="316" t="str">
        <f t="shared" si="132"/>
        <v xml:space="preserve">                                    </v>
      </c>
      <c r="AP88" s="316" t="str">
        <f t="shared" si="133"/>
        <v xml:space="preserve">05                                           
</v>
      </c>
    </row>
    <row r="89" spans="1:42" x14ac:dyDescent="0.25">
      <c r="A89" s="2">
        <v>6</v>
      </c>
      <c r="B89" s="14" t="str">
        <f t="shared" si="109"/>
        <v/>
      </c>
      <c r="C89" s="3" t="str">
        <f t="shared" si="120"/>
        <v xml:space="preserve"> </v>
      </c>
      <c r="D89" s="3">
        <f t="shared" si="121"/>
        <v>999</v>
      </c>
      <c r="E89" s="3">
        <f>IFERROR(FIND(CHAR(10),B89,2)-1-IF(LEFT(B89,1)=CHAR(10),1,0),999)</f>
        <v>999</v>
      </c>
      <c r="F89" s="19" t="str">
        <f t="shared" si="111"/>
        <v xml:space="preserve">                                    </v>
      </c>
      <c r="G89" s="20" t="str">
        <f t="shared" si="112"/>
        <v/>
      </c>
      <c r="H89" s="3">
        <f t="shared" si="113"/>
        <v>0</v>
      </c>
      <c r="I89" s="54" t="str">
        <f t="shared" si="114"/>
        <v/>
      </c>
      <c r="J89" s="3">
        <f t="shared" si="115"/>
        <v>36</v>
      </c>
      <c r="K89" s="3" t="str">
        <f t="shared" si="116"/>
        <v>0</v>
      </c>
      <c r="L89" s="2" t="str">
        <f t="shared" ref="L89:P89" si="137">IF(LEFT($F89,1)="*",IFERROR(FIND("=",$F89,K89+1),$D89),"")</f>
        <v/>
      </c>
      <c r="M89" s="2" t="str">
        <f t="shared" si="137"/>
        <v/>
      </c>
      <c r="N89" s="2" t="str">
        <f t="shared" si="137"/>
        <v/>
      </c>
      <c r="O89" s="2" t="str">
        <f t="shared" si="137"/>
        <v/>
      </c>
      <c r="P89" s="2" t="str">
        <f t="shared" si="137"/>
        <v/>
      </c>
      <c r="Q89" s="2" t="str">
        <f t="shared" si="117"/>
        <v/>
      </c>
      <c r="R89" s="117" t="str">
        <f t="shared" si="123"/>
        <v/>
      </c>
      <c r="S89" s="117" t="str">
        <f>IF(LEFT($F89,1)="*",IF(VLOOKUP($H89,ELENCHI!$BK$27:$BS$126,5,FALSE)=LEN(R89),0,1),"")</f>
        <v/>
      </c>
      <c r="T89" s="117" t="str">
        <f>IF(S89=0,IFERROR(LEFT(R89,VLOOKUP($H89,ELENCHI!$BK$27:$CF$126,5,FALSE)-VLOOKUP($H89,ELENCHI!$BK$27:$CF$126,10,FALSE))&amp;IF(VLOOKUP($H89,ELENCHI!$BK$27:$CF$126,10,FALSE)=0,"",",")&amp;RIGHT(R89,VLOOKUP($H89,ELENCHI!$BK$27:$CF$126,10,FALSE)),""),"!!!")</f>
        <v>!!!</v>
      </c>
      <c r="U89" s="2" t="str">
        <f t="shared" si="124"/>
        <v/>
      </c>
      <c r="V89" s="2" t="str">
        <f>IF(LEFT($F89,1)="*",IF(VLOOKUP($H89,ELENCHI!$BK$27:$BS$126,6,FALSE)=LEN(U89),0,1),"")</f>
        <v/>
      </c>
      <c r="W89" s="2" t="str">
        <f>IF(V89=0,IFERROR(LEFT(U89,VLOOKUP($H89,ELENCHI!$BK$27:$CF$126,6,FALSE)-VLOOKUP($H89,ELENCHI!$BK$27:$CF$126,11,FALSE))&amp;IF(VLOOKUP($H89,ELENCHI!$BK$27:$CF$126,11,FALSE)=0,"",",")&amp;RIGHT(U89,VLOOKUP($H89,ELENCHI!$BK$27:$CF$126,11,FALSE)),""),"!!!")</f>
        <v>!!!</v>
      </c>
      <c r="X89" s="117" t="str">
        <f t="shared" si="125"/>
        <v/>
      </c>
      <c r="Y89" s="117" t="str">
        <f>IF(LEFT($F89,1)="*",IF(VLOOKUP($H89,ELENCHI!$BK$27:$BS$126,7,FALSE)=LEN(X89),0,1),"")</f>
        <v/>
      </c>
      <c r="Z89" s="117" t="str">
        <f>IF(Y89=0,IFERROR(LEFT(X89,VLOOKUP($H89,ELENCHI!$BK$27:$CF$126,7,FALSE)-VLOOKUP($H89,ELENCHI!$BK$27:$CF$126,12,FALSE))&amp;IF(VLOOKUP($H89,ELENCHI!$BK$27:$CF$126,12,FALSE)=0,"",",")&amp;RIGHT(X89,VLOOKUP($H89,ELENCHI!$BK$27:$CF$126,12,FALSE)),""),"!!!")</f>
        <v>!!!</v>
      </c>
      <c r="AA89" s="137" t="str">
        <f t="shared" si="126"/>
        <v/>
      </c>
      <c r="AB89" s="137" t="str">
        <f>IF(LEFT($F89,1)="*",IF(VLOOKUP($H89,ELENCHI!$BK$27:$BS$126,8,FALSE)=LEN(AA89),0,1),"")</f>
        <v/>
      </c>
      <c r="AC89" s="137" t="str">
        <f>IF(AB89=0,IFERROR(LEFT(AA89,VLOOKUP($H89,ELENCHI!$BK$27:$CF$126,8,FALSE)-VLOOKUP($H89,ELENCHI!$BK$27:$CF$126,13,FALSE))&amp;IF(VLOOKUP($H89,ELENCHI!$BK$27:$CF$126,13,FALSE)=0,"",",")&amp;RIGHT(AA89,VLOOKUP($H89,ELENCHI!$BK$27:$CF$126,13,FALSE)),""),"!!!")</f>
        <v>!!!</v>
      </c>
      <c r="AD89" s="117" t="str">
        <f t="shared" si="127"/>
        <v/>
      </c>
      <c r="AE89" s="117" t="str">
        <f>IF(LEFT($F89,1)="*",IF(VLOOKUP($H89,ELENCHI!$BK$27:$BS$126,9,FALSE)=LEN(AD89),0,1),"")</f>
        <v/>
      </c>
      <c r="AF89" s="117" t="str">
        <f>IF(AE89=0,IFERROR(LEFT(AD89,VLOOKUP($H89,ELENCHI!$BK$27:$CF$126,9,FALSE)-VLOOKUP($H89,ELENCHI!$BK$27:$CF$126,14,FALSE))&amp;IF(VLOOKUP($H89,ELENCHI!$BK$27:$CF$126,14,FALSE)=0,"",",")&amp;RIGHT(AD89,VLOOKUP($H89,ELENCHI!$BK$27:$CF$126,14,FALSE)),""),"!!!")</f>
        <v>!!!</v>
      </c>
      <c r="AG89" s="153">
        <f t="shared" si="128"/>
        <v>0</v>
      </c>
      <c r="AH89" s="2" t="str">
        <f>AM88&amp;IF(H89&lt;&gt;0,VLOOKUP($H89,ELENCHI!$BK$27:$CF$126,16,FALSE)&amp;T89&amp;VLOOKUP($H89,ELENCHI!$BK$27:$CF$126,17,FALSE)&amp;W89&amp;VLOOKUP($H89,ELENCHI!$BK$27:$CF$126,18,FALSE)&amp;Z89&amp;VLOOKUP($H89,ELENCHI!$BK$27:$CF$126,19,FALSE)&amp;AC89&amp;VLOOKUP($H89,ELENCHI!$BK$27:$CF$126,20,FALSE)&amp;AF89&amp;CHAR(10),I89&amp;IF(IFERROR(FIND(CHAR(10),LEFT(B89,LUNGH),1),0)&gt;0,CHAR(10),""))</f>
        <v/>
      </c>
      <c r="AI89" s="3" t="str">
        <f t="shared" si="129"/>
        <v xml:space="preserve"> </v>
      </c>
      <c r="AJ89" s="3">
        <f t="shared" si="130"/>
        <v>999</v>
      </c>
      <c r="AK89" s="3">
        <f t="shared" si="131"/>
        <v>999</v>
      </c>
      <c r="AL89" s="143" t="str">
        <f t="shared" si="118"/>
        <v xml:space="preserve">                                    </v>
      </c>
      <c r="AM89" s="20" t="str">
        <f t="shared" si="119"/>
        <v/>
      </c>
      <c r="AN89" s="372" t="s">
        <v>2543</v>
      </c>
      <c r="AO89" s="316" t="str">
        <f t="shared" si="132"/>
        <v xml:space="preserve">                                    </v>
      </c>
      <c r="AP89" s="316" t="str">
        <f t="shared" si="133"/>
        <v xml:space="preserve">06                                           
</v>
      </c>
    </row>
    <row r="90" spans="1:42" x14ac:dyDescent="0.25">
      <c r="A90" s="2">
        <v>7</v>
      </c>
      <c r="B90" s="14" t="str">
        <f t="shared" si="109"/>
        <v/>
      </c>
      <c r="C90" s="3" t="str">
        <f t="shared" si="120"/>
        <v xml:space="preserve"> </v>
      </c>
      <c r="D90" s="3">
        <f t="shared" si="121"/>
        <v>999</v>
      </c>
      <c r="E90" s="3">
        <f t="shared" ref="E90:E96" si="138">IFERROR(FIND(CHAR(10),B90,2)-1-IF(LEFT(B90,1)=CHAR(10),1,0),999)</f>
        <v>999</v>
      </c>
      <c r="F90" s="19" t="str">
        <f t="shared" si="111"/>
        <v xml:space="preserve">                                    </v>
      </c>
      <c r="G90" s="20" t="str">
        <f t="shared" si="112"/>
        <v/>
      </c>
      <c r="H90" s="3">
        <f t="shared" si="113"/>
        <v>0</v>
      </c>
      <c r="I90" s="54" t="str">
        <f t="shared" si="114"/>
        <v/>
      </c>
      <c r="J90" s="3">
        <f t="shared" si="115"/>
        <v>36</v>
      </c>
      <c r="K90" s="3" t="str">
        <f t="shared" si="116"/>
        <v>0</v>
      </c>
      <c r="L90" s="2" t="str">
        <f t="shared" ref="L90:P90" si="139">IF(LEFT($F90,1)="*",IFERROR(FIND("=",$F90,K90+1),$D90),"")</f>
        <v/>
      </c>
      <c r="M90" s="2" t="str">
        <f t="shared" si="139"/>
        <v/>
      </c>
      <c r="N90" s="2" t="str">
        <f t="shared" si="139"/>
        <v/>
      </c>
      <c r="O90" s="2" t="str">
        <f t="shared" si="139"/>
        <v/>
      </c>
      <c r="P90" s="2" t="str">
        <f t="shared" si="139"/>
        <v/>
      </c>
      <c r="Q90" s="2" t="str">
        <f t="shared" si="117"/>
        <v/>
      </c>
      <c r="R90" s="117" t="str">
        <f t="shared" si="123"/>
        <v/>
      </c>
      <c r="S90" s="117" t="str">
        <f>IF(LEFT($F90,1)="*",IF(VLOOKUP($H90,ELENCHI!$BK$27:$BS$126,5,FALSE)=LEN(R90),0,1),"")</f>
        <v/>
      </c>
      <c r="T90" s="117" t="str">
        <f>IF(S90=0,IFERROR(LEFT(R90,VLOOKUP($H90,ELENCHI!$BK$27:$CF$126,5,FALSE)-VLOOKUP($H90,ELENCHI!$BK$27:$CF$126,10,FALSE))&amp;IF(VLOOKUP($H90,ELENCHI!$BK$27:$CF$126,10,FALSE)=0,"",",")&amp;RIGHT(R90,VLOOKUP($H90,ELENCHI!$BK$27:$CF$126,10,FALSE)),""),"!!!")</f>
        <v>!!!</v>
      </c>
      <c r="U90" s="2" t="str">
        <f t="shared" si="124"/>
        <v/>
      </c>
      <c r="V90" s="2" t="str">
        <f>IF(LEFT($F90,1)="*",IF(VLOOKUP($H90,ELENCHI!$BK$27:$BS$126,6,FALSE)=LEN(U90),0,1),"")</f>
        <v/>
      </c>
      <c r="W90" s="2" t="str">
        <f>IF(V90=0,IFERROR(LEFT(U90,VLOOKUP($H90,ELENCHI!$BK$27:$CF$126,6,FALSE)-VLOOKUP($H90,ELENCHI!$BK$27:$CF$126,11,FALSE))&amp;IF(VLOOKUP($H90,ELENCHI!$BK$27:$CF$126,11,FALSE)=0,"",",")&amp;RIGHT(U90,VLOOKUP($H90,ELENCHI!$BK$27:$CF$126,11,FALSE)),""),"!!!")</f>
        <v>!!!</v>
      </c>
      <c r="X90" s="117" t="str">
        <f t="shared" si="125"/>
        <v/>
      </c>
      <c r="Y90" s="117" t="str">
        <f>IF(LEFT($F90,1)="*",IF(VLOOKUP($H90,ELENCHI!$BK$27:$BS$126,7,FALSE)=LEN(X90),0,1),"")</f>
        <v/>
      </c>
      <c r="Z90" s="117" t="str">
        <f>IF(Y90=0,IFERROR(LEFT(X90,VLOOKUP($H90,ELENCHI!$BK$27:$CF$126,7,FALSE)-VLOOKUP($H90,ELENCHI!$BK$27:$CF$126,12,FALSE))&amp;IF(VLOOKUP($H90,ELENCHI!$BK$27:$CF$126,12,FALSE)=0,"",",")&amp;RIGHT(X90,VLOOKUP($H90,ELENCHI!$BK$27:$CF$126,12,FALSE)),""),"!!!")</f>
        <v>!!!</v>
      </c>
      <c r="AA90" s="137" t="str">
        <f t="shared" si="126"/>
        <v/>
      </c>
      <c r="AB90" s="137" t="str">
        <f>IF(LEFT($F90,1)="*",IF(VLOOKUP($H90,ELENCHI!$BK$27:$BS$126,8,FALSE)=LEN(AA90),0,1),"")</f>
        <v/>
      </c>
      <c r="AC90" s="137" t="str">
        <f>IF(AB90=0,IFERROR(LEFT(AA90,VLOOKUP($H90,ELENCHI!$BK$27:$CF$126,8,FALSE)-VLOOKUP($H90,ELENCHI!$BK$27:$CF$126,13,FALSE))&amp;IF(VLOOKUP($H90,ELENCHI!$BK$27:$CF$126,13,FALSE)=0,"",",")&amp;RIGHT(AA90,VLOOKUP($H90,ELENCHI!$BK$27:$CF$126,13,FALSE)),""),"!!!")</f>
        <v>!!!</v>
      </c>
      <c r="AD90" s="117" t="str">
        <f t="shared" si="127"/>
        <v/>
      </c>
      <c r="AE90" s="117" t="str">
        <f>IF(LEFT($F90,1)="*",IF(VLOOKUP($H90,ELENCHI!$BK$27:$BS$126,9,FALSE)=LEN(AD90),0,1),"")</f>
        <v/>
      </c>
      <c r="AF90" s="117" t="str">
        <f>IF(AE90=0,IFERROR(LEFT(AD90,VLOOKUP($H90,ELENCHI!$BK$27:$CF$126,9,FALSE)-VLOOKUP($H90,ELENCHI!$BK$27:$CF$126,14,FALSE))&amp;IF(VLOOKUP($H90,ELENCHI!$BK$27:$CF$126,14,FALSE)=0,"",",")&amp;RIGHT(AD90,VLOOKUP($H90,ELENCHI!$BK$27:$CF$126,14,FALSE)),""),"!!!")</f>
        <v>!!!</v>
      </c>
      <c r="AG90" s="153">
        <f t="shared" si="128"/>
        <v>0</v>
      </c>
      <c r="AH90" s="2" t="str">
        <f>AM89&amp;IF(H90&lt;&gt;0,VLOOKUP($H90,ELENCHI!$BK$27:$CF$126,16,FALSE)&amp;T90&amp;VLOOKUP($H90,ELENCHI!$BK$27:$CF$126,17,FALSE)&amp;W90&amp;VLOOKUP($H90,ELENCHI!$BK$27:$CF$126,18,FALSE)&amp;Z90&amp;VLOOKUP($H90,ELENCHI!$BK$27:$CF$126,19,FALSE)&amp;AC90&amp;VLOOKUP($H90,ELENCHI!$BK$27:$CF$126,20,FALSE)&amp;AF90&amp;CHAR(10),I90&amp;IF(IFERROR(FIND(CHAR(10),LEFT(B90,LUNGH),1),0)&gt;0,CHAR(10),""))</f>
        <v/>
      </c>
      <c r="AI90" s="3" t="str">
        <f t="shared" si="129"/>
        <v xml:space="preserve"> </v>
      </c>
      <c r="AJ90" s="3">
        <f t="shared" si="130"/>
        <v>999</v>
      </c>
      <c r="AK90" s="3">
        <f t="shared" si="131"/>
        <v>999</v>
      </c>
      <c r="AL90" s="143" t="str">
        <f t="shared" si="118"/>
        <v xml:space="preserve">                                    </v>
      </c>
      <c r="AM90" s="20" t="str">
        <f t="shared" si="119"/>
        <v/>
      </c>
      <c r="AN90" s="372" t="s">
        <v>2544</v>
      </c>
      <c r="AO90" s="316" t="str">
        <f t="shared" si="132"/>
        <v xml:space="preserve">                                    </v>
      </c>
      <c r="AP90" s="316" t="str">
        <f t="shared" si="133"/>
        <v xml:space="preserve">07                                           
</v>
      </c>
    </row>
    <row r="91" spans="1:42" x14ac:dyDescent="0.25">
      <c r="A91" s="2">
        <v>8</v>
      </c>
      <c r="B91" s="14" t="str">
        <f t="shared" si="109"/>
        <v/>
      </c>
      <c r="C91" s="3" t="str">
        <f t="shared" si="120"/>
        <v xml:space="preserve"> </v>
      </c>
      <c r="D91" s="3">
        <f t="shared" si="121"/>
        <v>999</v>
      </c>
      <c r="E91" s="3">
        <f t="shared" si="138"/>
        <v>999</v>
      </c>
      <c r="F91" s="19" t="str">
        <f t="shared" si="111"/>
        <v xml:space="preserve">                                    </v>
      </c>
      <c r="G91" s="20" t="str">
        <f t="shared" si="112"/>
        <v/>
      </c>
      <c r="H91" s="3">
        <f t="shared" si="113"/>
        <v>0</v>
      </c>
      <c r="I91" s="54" t="str">
        <f t="shared" si="114"/>
        <v/>
      </c>
      <c r="J91" s="3">
        <f t="shared" si="115"/>
        <v>36</v>
      </c>
      <c r="K91" s="3" t="str">
        <f t="shared" si="116"/>
        <v>0</v>
      </c>
      <c r="L91" s="2" t="str">
        <f t="shared" ref="L91:P91" si="140">IF(LEFT($F91,1)="*",IFERROR(FIND("=",$F91,K91+1),$D91),"")</f>
        <v/>
      </c>
      <c r="M91" s="2" t="str">
        <f t="shared" si="140"/>
        <v/>
      </c>
      <c r="N91" s="2" t="str">
        <f t="shared" si="140"/>
        <v/>
      </c>
      <c r="O91" s="2" t="str">
        <f t="shared" si="140"/>
        <v/>
      </c>
      <c r="P91" s="2" t="str">
        <f t="shared" si="140"/>
        <v/>
      </c>
      <c r="Q91" s="2" t="str">
        <f t="shared" si="117"/>
        <v/>
      </c>
      <c r="R91" s="117" t="str">
        <f t="shared" si="123"/>
        <v/>
      </c>
      <c r="S91" s="117" t="str">
        <f>IF(LEFT($F91,1)="*",IF(VLOOKUP($H91,ELENCHI!$BK$27:$BS$126,5,FALSE)=LEN(R91),0,1),"")</f>
        <v/>
      </c>
      <c r="T91" s="117" t="str">
        <f>IF(S91=0,IFERROR(LEFT(R91,VLOOKUP($H91,ELENCHI!$BK$27:$CF$126,5,FALSE)-VLOOKUP($H91,ELENCHI!$BK$27:$CF$126,10,FALSE))&amp;IF(VLOOKUP($H91,ELENCHI!$BK$27:$CF$126,10,FALSE)=0,"",",")&amp;RIGHT(R91,VLOOKUP($H91,ELENCHI!$BK$27:$CF$126,10,FALSE)),""),"!!!")</f>
        <v>!!!</v>
      </c>
      <c r="U91" s="2" t="str">
        <f t="shared" si="124"/>
        <v/>
      </c>
      <c r="V91" s="2" t="str">
        <f>IF(LEFT($F91,1)="*",IF(VLOOKUP($H91,ELENCHI!$BK$27:$BS$126,6,FALSE)=LEN(U91),0,1),"")</f>
        <v/>
      </c>
      <c r="W91" s="2" t="str">
        <f>IF(V91=0,IFERROR(LEFT(U91,VLOOKUP($H91,ELENCHI!$BK$27:$CF$126,6,FALSE)-VLOOKUP($H91,ELENCHI!$BK$27:$CF$126,11,FALSE))&amp;IF(VLOOKUP($H91,ELENCHI!$BK$27:$CF$126,11,FALSE)=0,"",",")&amp;RIGHT(U91,VLOOKUP($H91,ELENCHI!$BK$27:$CF$126,11,FALSE)),""),"!!!")</f>
        <v>!!!</v>
      </c>
      <c r="X91" s="117" t="str">
        <f t="shared" si="125"/>
        <v/>
      </c>
      <c r="Y91" s="117" t="str">
        <f>IF(LEFT($F91,1)="*",IF(VLOOKUP($H91,ELENCHI!$BK$27:$BS$126,7,FALSE)=LEN(X91),0,1),"")</f>
        <v/>
      </c>
      <c r="Z91" s="117" t="str">
        <f>IF(Y91=0,IFERROR(LEFT(X91,VLOOKUP($H91,ELENCHI!$BK$27:$CF$126,7,FALSE)-VLOOKUP($H91,ELENCHI!$BK$27:$CF$126,12,FALSE))&amp;IF(VLOOKUP($H91,ELENCHI!$BK$27:$CF$126,12,FALSE)=0,"",",")&amp;RIGHT(X91,VLOOKUP($H91,ELENCHI!$BK$27:$CF$126,12,FALSE)),""),"!!!")</f>
        <v>!!!</v>
      </c>
      <c r="AA91" s="137" t="str">
        <f t="shared" si="126"/>
        <v/>
      </c>
      <c r="AB91" s="137" t="str">
        <f>IF(LEFT($F91,1)="*",IF(VLOOKUP($H91,ELENCHI!$BK$27:$BS$126,8,FALSE)=LEN(AA91),0,1),"")</f>
        <v/>
      </c>
      <c r="AC91" s="137" t="str">
        <f>IF(AB91=0,IFERROR(LEFT(AA91,VLOOKUP($H91,ELENCHI!$BK$27:$CF$126,8,FALSE)-VLOOKUP($H91,ELENCHI!$BK$27:$CF$126,13,FALSE))&amp;IF(VLOOKUP($H91,ELENCHI!$BK$27:$CF$126,13,FALSE)=0,"",",")&amp;RIGHT(AA91,VLOOKUP($H91,ELENCHI!$BK$27:$CF$126,13,FALSE)),""),"!!!")</f>
        <v>!!!</v>
      </c>
      <c r="AD91" s="117" t="str">
        <f t="shared" si="127"/>
        <v/>
      </c>
      <c r="AE91" s="117" t="str">
        <f>IF(LEFT($F91,1)="*",IF(VLOOKUP($H91,ELENCHI!$BK$27:$BS$126,9,FALSE)=LEN(AD91),0,1),"")</f>
        <v/>
      </c>
      <c r="AF91" s="117" t="str">
        <f>IF(AE91=0,IFERROR(LEFT(AD91,VLOOKUP($H91,ELENCHI!$BK$27:$CF$126,9,FALSE)-VLOOKUP($H91,ELENCHI!$BK$27:$CF$126,14,FALSE))&amp;IF(VLOOKUP($H91,ELENCHI!$BK$27:$CF$126,14,FALSE)=0,"",",")&amp;RIGHT(AD91,VLOOKUP($H91,ELENCHI!$BK$27:$CF$126,14,FALSE)),""),"!!!")</f>
        <v>!!!</v>
      </c>
      <c r="AG91" s="153">
        <f t="shared" si="128"/>
        <v>0</v>
      </c>
      <c r="AH91" s="2" t="str">
        <f>AM90&amp;IF(H91&lt;&gt;0,VLOOKUP($H91,ELENCHI!$BK$27:$CF$126,16,FALSE)&amp;T91&amp;VLOOKUP($H91,ELENCHI!$BK$27:$CF$126,17,FALSE)&amp;W91&amp;VLOOKUP($H91,ELENCHI!$BK$27:$CF$126,18,FALSE)&amp;Z91&amp;VLOOKUP($H91,ELENCHI!$BK$27:$CF$126,19,FALSE)&amp;AC91&amp;VLOOKUP($H91,ELENCHI!$BK$27:$CF$126,20,FALSE)&amp;AF91&amp;CHAR(10),I91&amp;IF(IFERROR(FIND(CHAR(10),LEFT(B91,LUNGH),1),0)&gt;0,CHAR(10),""))</f>
        <v/>
      </c>
      <c r="AI91" s="3" t="str">
        <f t="shared" si="129"/>
        <v xml:space="preserve"> </v>
      </c>
      <c r="AJ91" s="3">
        <f t="shared" si="130"/>
        <v>999</v>
      </c>
      <c r="AK91" s="3">
        <f t="shared" si="131"/>
        <v>999</v>
      </c>
      <c r="AL91" s="143" t="str">
        <f t="shared" si="118"/>
        <v xml:space="preserve">                                    </v>
      </c>
      <c r="AM91" s="20" t="str">
        <f t="shared" si="119"/>
        <v/>
      </c>
      <c r="AN91" s="372" t="s">
        <v>2545</v>
      </c>
      <c r="AO91" s="316" t="str">
        <f t="shared" si="132"/>
        <v xml:space="preserve">                                    </v>
      </c>
      <c r="AP91" s="316" t="str">
        <f t="shared" si="133"/>
        <v xml:space="preserve">08                                           
</v>
      </c>
    </row>
    <row r="92" spans="1:42" x14ac:dyDescent="0.25">
      <c r="A92" s="2">
        <v>9</v>
      </c>
      <c r="B92" s="14" t="str">
        <f t="shared" si="109"/>
        <v/>
      </c>
      <c r="C92" s="3" t="str">
        <f t="shared" si="120"/>
        <v xml:space="preserve"> </v>
      </c>
      <c r="D92" s="3">
        <f t="shared" si="121"/>
        <v>999</v>
      </c>
      <c r="E92" s="3">
        <f t="shared" si="138"/>
        <v>999</v>
      </c>
      <c r="F92" s="19" t="str">
        <f t="shared" si="111"/>
        <v xml:space="preserve">                                    </v>
      </c>
      <c r="G92" s="20" t="str">
        <f t="shared" si="112"/>
        <v/>
      </c>
      <c r="H92" s="3">
        <f t="shared" si="113"/>
        <v>0</v>
      </c>
      <c r="I92" s="54" t="str">
        <f t="shared" si="114"/>
        <v/>
      </c>
      <c r="J92" s="3">
        <f t="shared" si="115"/>
        <v>36</v>
      </c>
      <c r="K92" s="3" t="str">
        <f t="shared" si="116"/>
        <v>0</v>
      </c>
      <c r="L92" s="2" t="str">
        <f t="shared" ref="L92:P92" si="141">IF(LEFT($F92,1)="*",IFERROR(FIND("=",$F92,K92+1),$D92),"")</f>
        <v/>
      </c>
      <c r="M92" s="2" t="str">
        <f t="shared" si="141"/>
        <v/>
      </c>
      <c r="N92" s="2" t="str">
        <f t="shared" si="141"/>
        <v/>
      </c>
      <c r="O92" s="2" t="str">
        <f t="shared" si="141"/>
        <v/>
      </c>
      <c r="P92" s="2" t="str">
        <f t="shared" si="141"/>
        <v/>
      </c>
      <c r="Q92" s="2" t="str">
        <f t="shared" si="117"/>
        <v/>
      </c>
      <c r="R92" s="117" t="str">
        <f t="shared" si="123"/>
        <v/>
      </c>
      <c r="S92" s="117" t="str">
        <f>IF(LEFT($F92,1)="*",IF(VLOOKUP($H92,ELENCHI!$BK$27:$BS$126,5,FALSE)=LEN(R92),0,1),"")</f>
        <v/>
      </c>
      <c r="T92" s="117" t="str">
        <f>IF(S92=0,IFERROR(LEFT(R92,VLOOKUP($H92,ELENCHI!$BK$27:$CF$126,5,FALSE)-VLOOKUP($H92,ELENCHI!$BK$27:$CF$126,10,FALSE))&amp;IF(VLOOKUP($H92,ELENCHI!$BK$27:$CF$126,10,FALSE)=0,"",",")&amp;RIGHT(R92,VLOOKUP($H92,ELENCHI!$BK$27:$CF$126,10,FALSE)),""),"!!!")</f>
        <v>!!!</v>
      </c>
      <c r="U92" s="2" t="str">
        <f t="shared" si="124"/>
        <v/>
      </c>
      <c r="V92" s="2" t="str">
        <f>IF(LEFT($F92,1)="*",IF(VLOOKUP($H92,ELENCHI!$BK$27:$BS$126,6,FALSE)=LEN(U92),0,1),"")</f>
        <v/>
      </c>
      <c r="W92" s="2" t="str">
        <f>IF(V92=0,IFERROR(LEFT(U92,VLOOKUP($H92,ELENCHI!$BK$27:$CF$126,6,FALSE)-VLOOKUP($H92,ELENCHI!$BK$27:$CF$126,11,FALSE))&amp;IF(VLOOKUP($H92,ELENCHI!$BK$27:$CF$126,11,FALSE)=0,"",",")&amp;RIGHT(U92,VLOOKUP($H92,ELENCHI!$BK$27:$CF$126,11,FALSE)),""),"!!!")</f>
        <v>!!!</v>
      </c>
      <c r="X92" s="117" t="str">
        <f t="shared" si="125"/>
        <v/>
      </c>
      <c r="Y92" s="117" t="str">
        <f>IF(LEFT($F92,1)="*",IF(VLOOKUP($H92,ELENCHI!$BK$27:$BS$126,7,FALSE)=LEN(X92),0,1),"")</f>
        <v/>
      </c>
      <c r="Z92" s="117" t="str">
        <f>IF(Y92=0,IFERROR(LEFT(X92,VLOOKUP($H92,ELENCHI!$BK$27:$CF$126,7,FALSE)-VLOOKUP($H92,ELENCHI!$BK$27:$CF$126,12,FALSE))&amp;IF(VLOOKUP($H92,ELENCHI!$BK$27:$CF$126,12,FALSE)=0,"",",")&amp;RIGHT(X92,VLOOKUP($H92,ELENCHI!$BK$27:$CF$126,12,FALSE)),""),"!!!")</f>
        <v>!!!</v>
      </c>
      <c r="AA92" s="137" t="str">
        <f t="shared" si="126"/>
        <v/>
      </c>
      <c r="AB92" s="137" t="str">
        <f>IF(LEFT($F92,1)="*",IF(VLOOKUP($H92,ELENCHI!$BK$27:$BS$126,8,FALSE)=LEN(AA92),0,1),"")</f>
        <v/>
      </c>
      <c r="AC92" s="137" t="str">
        <f>IF(AB92=0,IFERROR(LEFT(AA92,VLOOKUP($H92,ELENCHI!$BK$27:$CF$126,8,FALSE)-VLOOKUP($H92,ELENCHI!$BK$27:$CF$126,13,FALSE))&amp;IF(VLOOKUP($H92,ELENCHI!$BK$27:$CF$126,13,FALSE)=0,"",",")&amp;RIGHT(AA92,VLOOKUP($H92,ELENCHI!$BK$27:$CF$126,13,FALSE)),""),"!!!")</f>
        <v>!!!</v>
      </c>
      <c r="AD92" s="117" t="str">
        <f t="shared" si="127"/>
        <v/>
      </c>
      <c r="AE92" s="117" t="str">
        <f>IF(LEFT($F92,1)="*",IF(VLOOKUP($H92,ELENCHI!$BK$27:$BS$126,9,FALSE)=LEN(AD92),0,1),"")</f>
        <v/>
      </c>
      <c r="AF92" s="117" t="str">
        <f>IF(AE92=0,IFERROR(LEFT(AD92,VLOOKUP($H92,ELENCHI!$BK$27:$CF$126,9,FALSE)-VLOOKUP($H92,ELENCHI!$BK$27:$CF$126,14,FALSE))&amp;IF(VLOOKUP($H92,ELENCHI!$BK$27:$CF$126,14,FALSE)=0,"",",")&amp;RIGHT(AD92,VLOOKUP($H92,ELENCHI!$BK$27:$CF$126,14,FALSE)),""),"!!!")</f>
        <v>!!!</v>
      </c>
      <c r="AG92" s="153">
        <f t="shared" si="128"/>
        <v>0</v>
      </c>
      <c r="AH92" s="2" t="str">
        <f>AM91&amp;IF(H92&lt;&gt;0,VLOOKUP($H92,ELENCHI!$BK$27:$CF$126,16,FALSE)&amp;T92&amp;VLOOKUP($H92,ELENCHI!$BK$27:$CF$126,17,FALSE)&amp;W92&amp;VLOOKUP($H92,ELENCHI!$BK$27:$CF$126,18,FALSE)&amp;Z92&amp;VLOOKUP($H92,ELENCHI!$BK$27:$CF$126,19,FALSE)&amp;AC92&amp;VLOOKUP($H92,ELENCHI!$BK$27:$CF$126,20,FALSE)&amp;AF92&amp;CHAR(10),I92&amp;IF(IFERROR(FIND(CHAR(10),LEFT(B92,LUNGH),1),0)&gt;0,CHAR(10),""))</f>
        <v/>
      </c>
      <c r="AI92" s="3" t="str">
        <f t="shared" si="129"/>
        <v xml:space="preserve"> </v>
      </c>
      <c r="AJ92" s="3">
        <f t="shared" si="130"/>
        <v>999</v>
      </c>
      <c r="AK92" s="3">
        <f t="shared" si="131"/>
        <v>999</v>
      </c>
      <c r="AL92" s="143" t="str">
        <f t="shared" si="118"/>
        <v xml:space="preserve">                                    </v>
      </c>
      <c r="AM92" s="20" t="str">
        <f t="shared" si="119"/>
        <v/>
      </c>
      <c r="AN92" s="372" t="s">
        <v>2546</v>
      </c>
      <c r="AO92" s="316" t="str">
        <f t="shared" si="132"/>
        <v xml:space="preserve">                                    </v>
      </c>
      <c r="AP92" s="316" t="str">
        <f t="shared" si="133"/>
        <v xml:space="preserve">09                                           
</v>
      </c>
    </row>
    <row r="93" spans="1:42" x14ac:dyDescent="0.25">
      <c r="A93" s="2">
        <v>10</v>
      </c>
      <c r="B93" s="14" t="str">
        <f t="shared" si="109"/>
        <v/>
      </c>
      <c r="C93" s="3" t="str">
        <f t="shared" si="120"/>
        <v xml:space="preserve"> </v>
      </c>
      <c r="D93" s="3">
        <f t="shared" si="121"/>
        <v>999</v>
      </c>
      <c r="E93" s="3">
        <f t="shared" si="138"/>
        <v>999</v>
      </c>
      <c r="F93" s="19" t="str">
        <f t="shared" si="111"/>
        <v xml:space="preserve">                                    </v>
      </c>
      <c r="G93" s="20" t="str">
        <f t="shared" si="112"/>
        <v/>
      </c>
      <c r="H93" s="3">
        <f t="shared" si="113"/>
        <v>0</v>
      </c>
      <c r="I93" s="54" t="str">
        <f t="shared" si="114"/>
        <v/>
      </c>
      <c r="J93" s="3">
        <f t="shared" si="115"/>
        <v>36</v>
      </c>
      <c r="K93" s="3" t="str">
        <f t="shared" si="116"/>
        <v>0</v>
      </c>
      <c r="L93" s="2" t="str">
        <f t="shared" ref="L93:P93" si="142">IF(LEFT($F93,1)="*",IFERROR(FIND("=",$F93,K93+1),$D93),"")</f>
        <v/>
      </c>
      <c r="M93" s="2" t="str">
        <f t="shared" si="142"/>
        <v/>
      </c>
      <c r="N93" s="2" t="str">
        <f t="shared" si="142"/>
        <v/>
      </c>
      <c r="O93" s="2" t="str">
        <f t="shared" si="142"/>
        <v/>
      </c>
      <c r="P93" s="2" t="str">
        <f t="shared" si="142"/>
        <v/>
      </c>
      <c r="Q93" s="2" t="str">
        <f t="shared" si="117"/>
        <v/>
      </c>
      <c r="R93" s="117" t="str">
        <f t="shared" si="123"/>
        <v/>
      </c>
      <c r="S93" s="117" t="str">
        <f>IF(LEFT($F93,1)="*",IF(VLOOKUP($H93,ELENCHI!$BK$27:$BS$126,5,FALSE)=LEN(R93),0,1),"")</f>
        <v/>
      </c>
      <c r="T93" s="117" t="str">
        <f>IF(S93=0,IFERROR(LEFT(R93,VLOOKUP($H93,ELENCHI!$BK$27:$CF$126,5,FALSE)-VLOOKUP($H93,ELENCHI!$BK$27:$CF$126,10,FALSE))&amp;IF(VLOOKUP($H93,ELENCHI!$BK$27:$CF$126,10,FALSE)=0,"",",")&amp;RIGHT(R93,VLOOKUP($H93,ELENCHI!$BK$27:$CF$126,10,FALSE)),""),"!!!")</f>
        <v>!!!</v>
      </c>
      <c r="U93" s="2" t="str">
        <f t="shared" si="124"/>
        <v/>
      </c>
      <c r="V93" s="2" t="str">
        <f>IF(LEFT($F93,1)="*",IF(VLOOKUP($H93,ELENCHI!$BK$27:$BS$126,6,FALSE)=LEN(U93),0,1),"")</f>
        <v/>
      </c>
      <c r="W93" s="2" t="str">
        <f>IF(V93=0,IFERROR(LEFT(U93,VLOOKUP($H93,ELENCHI!$BK$27:$CF$126,6,FALSE)-VLOOKUP($H93,ELENCHI!$BK$27:$CF$126,11,FALSE))&amp;IF(VLOOKUP($H93,ELENCHI!$BK$27:$CF$126,11,FALSE)=0,"",",")&amp;RIGHT(U93,VLOOKUP($H93,ELENCHI!$BK$27:$CF$126,11,FALSE)),""),"!!!")</f>
        <v>!!!</v>
      </c>
      <c r="X93" s="117" t="str">
        <f t="shared" si="125"/>
        <v/>
      </c>
      <c r="Y93" s="117" t="str">
        <f>IF(LEFT($F93,1)="*",IF(VLOOKUP($H93,ELENCHI!$BK$27:$BS$126,7,FALSE)=LEN(X93),0,1),"")</f>
        <v/>
      </c>
      <c r="Z93" s="117" t="str">
        <f>IF(Y93=0,IFERROR(LEFT(X93,VLOOKUP($H93,ELENCHI!$BK$27:$CF$126,7,FALSE)-VLOOKUP($H93,ELENCHI!$BK$27:$CF$126,12,FALSE))&amp;IF(VLOOKUP($H93,ELENCHI!$BK$27:$CF$126,12,FALSE)=0,"",",")&amp;RIGHT(X93,VLOOKUP($H93,ELENCHI!$BK$27:$CF$126,12,FALSE)),""),"!!!")</f>
        <v>!!!</v>
      </c>
      <c r="AA93" s="137" t="str">
        <f t="shared" si="126"/>
        <v/>
      </c>
      <c r="AB93" s="137" t="str">
        <f>IF(LEFT($F93,1)="*",IF(VLOOKUP($H93,ELENCHI!$BK$27:$BS$126,8,FALSE)=LEN(AA93),0,1),"")</f>
        <v/>
      </c>
      <c r="AC93" s="137" t="str">
        <f>IF(AB93=0,IFERROR(LEFT(AA93,VLOOKUP($H93,ELENCHI!$BK$27:$CF$126,8,FALSE)-VLOOKUP($H93,ELENCHI!$BK$27:$CF$126,13,FALSE))&amp;IF(VLOOKUP($H93,ELENCHI!$BK$27:$CF$126,13,FALSE)=0,"",",")&amp;RIGHT(AA93,VLOOKUP($H93,ELENCHI!$BK$27:$CF$126,13,FALSE)),""),"!!!")</f>
        <v>!!!</v>
      </c>
      <c r="AD93" s="117" t="str">
        <f t="shared" si="127"/>
        <v/>
      </c>
      <c r="AE93" s="117" t="str">
        <f>IF(LEFT($F93,1)="*",IF(VLOOKUP($H93,ELENCHI!$BK$27:$BS$126,9,FALSE)=LEN(AD93),0,1),"")</f>
        <v/>
      </c>
      <c r="AF93" s="117" t="str">
        <f>IF(AE93=0,IFERROR(LEFT(AD93,VLOOKUP($H93,ELENCHI!$BK$27:$CF$126,9,FALSE)-VLOOKUP($H93,ELENCHI!$BK$27:$CF$126,14,FALSE))&amp;IF(VLOOKUP($H93,ELENCHI!$BK$27:$CF$126,14,FALSE)=0,"",",")&amp;RIGHT(AD93,VLOOKUP($H93,ELENCHI!$BK$27:$CF$126,14,FALSE)),""),"!!!")</f>
        <v>!!!</v>
      </c>
      <c r="AG93" s="153">
        <f t="shared" si="128"/>
        <v>0</v>
      </c>
      <c r="AH93" s="2" t="str">
        <f>AM92&amp;IF(H93&lt;&gt;0,VLOOKUP($H93,ELENCHI!$BK$27:$CF$126,16,FALSE)&amp;T93&amp;VLOOKUP($H93,ELENCHI!$BK$27:$CF$126,17,FALSE)&amp;W93&amp;VLOOKUP($H93,ELENCHI!$BK$27:$CF$126,18,FALSE)&amp;Z93&amp;VLOOKUP($H93,ELENCHI!$BK$27:$CF$126,19,FALSE)&amp;AC93&amp;VLOOKUP($H93,ELENCHI!$BK$27:$CF$126,20,FALSE)&amp;AF93&amp;CHAR(10),I93&amp;IF(IFERROR(FIND(CHAR(10),LEFT(B93,LUNGH),1),0)&gt;0,CHAR(10),""))</f>
        <v/>
      </c>
      <c r="AI93" s="3" t="str">
        <f t="shared" si="129"/>
        <v xml:space="preserve"> </v>
      </c>
      <c r="AJ93" s="3">
        <f t="shared" si="130"/>
        <v>999</v>
      </c>
      <c r="AK93" s="3">
        <f t="shared" si="131"/>
        <v>999</v>
      </c>
      <c r="AL93" s="143" t="str">
        <f t="shared" si="118"/>
        <v xml:space="preserve">                                    </v>
      </c>
      <c r="AM93" s="20" t="str">
        <f t="shared" si="119"/>
        <v/>
      </c>
      <c r="AN93" s="372" t="s">
        <v>2547</v>
      </c>
      <c r="AO93" s="316" t="str">
        <f t="shared" si="132"/>
        <v xml:space="preserve">                                    </v>
      </c>
      <c r="AP93" s="316" t="str">
        <f t="shared" si="133"/>
        <v xml:space="preserve">10                                           
</v>
      </c>
    </row>
    <row r="94" spans="1:42" x14ac:dyDescent="0.25">
      <c r="A94" s="2">
        <v>11</v>
      </c>
      <c r="B94" s="14" t="str">
        <f t="shared" si="109"/>
        <v/>
      </c>
      <c r="C94" s="3" t="str">
        <f t="shared" si="120"/>
        <v xml:space="preserve"> </v>
      </c>
      <c r="D94" s="3">
        <f t="shared" si="121"/>
        <v>999</v>
      </c>
      <c r="E94" s="3">
        <f t="shared" si="138"/>
        <v>999</v>
      </c>
      <c r="F94" s="19" t="str">
        <f t="shared" si="111"/>
        <v xml:space="preserve">                                    </v>
      </c>
      <c r="G94" s="20" t="str">
        <f t="shared" si="112"/>
        <v/>
      </c>
      <c r="H94" s="3">
        <f t="shared" si="113"/>
        <v>0</v>
      </c>
      <c r="I94" s="54" t="str">
        <f t="shared" si="114"/>
        <v/>
      </c>
      <c r="J94" s="3">
        <f t="shared" si="115"/>
        <v>36</v>
      </c>
      <c r="K94" s="3" t="str">
        <f t="shared" si="116"/>
        <v>0</v>
      </c>
      <c r="L94" s="2" t="str">
        <f t="shared" ref="L94:P94" si="143">IF(LEFT($F94,1)="*",IFERROR(FIND("=",$F94,K94+1),$D94),"")</f>
        <v/>
      </c>
      <c r="M94" s="2" t="str">
        <f t="shared" si="143"/>
        <v/>
      </c>
      <c r="N94" s="2" t="str">
        <f t="shared" si="143"/>
        <v/>
      </c>
      <c r="O94" s="2" t="str">
        <f t="shared" si="143"/>
        <v/>
      </c>
      <c r="P94" s="2" t="str">
        <f t="shared" si="143"/>
        <v/>
      </c>
      <c r="Q94" s="2" t="str">
        <f t="shared" si="117"/>
        <v/>
      </c>
      <c r="R94" s="117" t="str">
        <f t="shared" si="123"/>
        <v/>
      </c>
      <c r="S94" s="117" t="str">
        <f>IF(LEFT($F94,1)="*",IF(VLOOKUP($H94,ELENCHI!$BK$27:$BS$126,5,FALSE)=LEN(R94),0,1),"")</f>
        <v/>
      </c>
      <c r="T94" s="117" t="str">
        <f>IF(S94=0,IFERROR(LEFT(R94,VLOOKUP($H94,ELENCHI!$BK$27:$CF$126,5,FALSE)-VLOOKUP($H94,ELENCHI!$BK$27:$CF$126,10,FALSE))&amp;IF(VLOOKUP($H94,ELENCHI!$BK$27:$CF$126,10,FALSE)=0,"",",")&amp;RIGHT(R94,VLOOKUP($H94,ELENCHI!$BK$27:$CF$126,10,FALSE)),""),"!!!")</f>
        <v>!!!</v>
      </c>
      <c r="U94" s="2" t="str">
        <f t="shared" si="124"/>
        <v/>
      </c>
      <c r="V94" s="2" t="str">
        <f>IF(LEFT($F94,1)="*",IF(VLOOKUP($H94,ELENCHI!$BK$27:$BS$126,6,FALSE)=LEN(U94),0,1),"")</f>
        <v/>
      </c>
      <c r="W94" s="2" t="str">
        <f>IF(V94=0,IFERROR(LEFT(U94,VLOOKUP($H94,ELENCHI!$BK$27:$CF$126,6,FALSE)-VLOOKUP($H94,ELENCHI!$BK$27:$CF$126,11,FALSE))&amp;IF(VLOOKUP($H94,ELENCHI!$BK$27:$CF$126,11,FALSE)=0,"",",")&amp;RIGHT(U94,VLOOKUP($H94,ELENCHI!$BK$27:$CF$126,11,FALSE)),""),"!!!")</f>
        <v>!!!</v>
      </c>
      <c r="X94" s="117" t="str">
        <f t="shared" si="125"/>
        <v/>
      </c>
      <c r="Y94" s="117" t="str">
        <f>IF(LEFT($F94,1)="*",IF(VLOOKUP($H94,ELENCHI!$BK$27:$BS$126,7,FALSE)=LEN(X94),0,1),"")</f>
        <v/>
      </c>
      <c r="Z94" s="117" t="str">
        <f>IF(Y94=0,IFERROR(LEFT(X94,VLOOKUP($H94,ELENCHI!$BK$27:$CF$126,7,FALSE)-VLOOKUP($H94,ELENCHI!$BK$27:$CF$126,12,FALSE))&amp;IF(VLOOKUP($H94,ELENCHI!$BK$27:$CF$126,12,FALSE)=0,"",",")&amp;RIGHT(X94,VLOOKUP($H94,ELENCHI!$BK$27:$CF$126,12,FALSE)),""),"!!!")</f>
        <v>!!!</v>
      </c>
      <c r="AA94" s="137" t="str">
        <f t="shared" si="126"/>
        <v/>
      </c>
      <c r="AB94" s="137" t="str">
        <f>IF(LEFT($F94,1)="*",IF(VLOOKUP($H94,ELENCHI!$BK$27:$BS$126,8,FALSE)=LEN(AA94),0,1),"")</f>
        <v/>
      </c>
      <c r="AC94" s="137" t="str">
        <f>IF(AB94=0,IFERROR(LEFT(AA94,VLOOKUP($H94,ELENCHI!$BK$27:$CF$126,8,FALSE)-VLOOKUP($H94,ELENCHI!$BK$27:$CF$126,13,FALSE))&amp;IF(VLOOKUP($H94,ELENCHI!$BK$27:$CF$126,13,FALSE)=0,"",",")&amp;RIGHT(AA94,VLOOKUP($H94,ELENCHI!$BK$27:$CF$126,13,FALSE)),""),"!!!")</f>
        <v>!!!</v>
      </c>
      <c r="AD94" s="117" t="str">
        <f t="shared" si="127"/>
        <v/>
      </c>
      <c r="AE94" s="117" t="str">
        <f>IF(LEFT($F94,1)="*",IF(VLOOKUP($H94,ELENCHI!$BK$27:$BS$126,9,FALSE)=LEN(AD94),0,1),"")</f>
        <v/>
      </c>
      <c r="AF94" s="117" t="str">
        <f>IF(AE94=0,IFERROR(LEFT(AD94,VLOOKUP($H94,ELENCHI!$BK$27:$CF$126,9,FALSE)-VLOOKUP($H94,ELENCHI!$BK$27:$CF$126,14,FALSE))&amp;IF(VLOOKUP($H94,ELENCHI!$BK$27:$CF$126,14,FALSE)=0,"",",")&amp;RIGHT(AD94,VLOOKUP($H94,ELENCHI!$BK$27:$CF$126,14,FALSE)),""),"!!!")</f>
        <v>!!!</v>
      </c>
      <c r="AG94" s="153">
        <f t="shared" si="128"/>
        <v>0</v>
      </c>
      <c r="AH94" s="2" t="str">
        <f>AM93&amp;IF(H94&lt;&gt;0,VLOOKUP($H94,ELENCHI!$BK$27:$CF$126,16,FALSE)&amp;T94&amp;VLOOKUP($H94,ELENCHI!$BK$27:$CF$126,17,FALSE)&amp;W94&amp;VLOOKUP($H94,ELENCHI!$BK$27:$CF$126,18,FALSE)&amp;Z94&amp;VLOOKUP($H94,ELENCHI!$BK$27:$CF$126,19,FALSE)&amp;AC94&amp;VLOOKUP($H94,ELENCHI!$BK$27:$CF$126,20,FALSE)&amp;AF94&amp;CHAR(10),I94&amp;IF(IFERROR(FIND(CHAR(10),LEFT(B94,LUNGH),1),0)&gt;0,CHAR(10),""))</f>
        <v/>
      </c>
      <c r="AI94" s="3" t="str">
        <f t="shared" si="129"/>
        <v xml:space="preserve"> </v>
      </c>
      <c r="AJ94" s="3">
        <f t="shared" si="130"/>
        <v>999</v>
      </c>
      <c r="AK94" s="3">
        <f t="shared" si="131"/>
        <v>999</v>
      </c>
      <c r="AL94" s="143" t="str">
        <f t="shared" si="118"/>
        <v xml:space="preserve">                                    </v>
      </c>
      <c r="AM94" s="20" t="str">
        <f t="shared" si="119"/>
        <v/>
      </c>
      <c r="AN94" s="372" t="s">
        <v>2548</v>
      </c>
      <c r="AO94" s="316" t="str">
        <f t="shared" si="132"/>
        <v xml:space="preserve">                                    </v>
      </c>
      <c r="AP94" s="316" t="str">
        <f t="shared" si="133"/>
        <v xml:space="preserve">11                                           
</v>
      </c>
    </row>
    <row r="95" spans="1:42" x14ac:dyDescent="0.25">
      <c r="A95" s="2">
        <v>12</v>
      </c>
      <c r="B95" s="14" t="str">
        <f t="shared" si="109"/>
        <v/>
      </c>
      <c r="C95" s="3" t="str">
        <f t="shared" si="120"/>
        <v xml:space="preserve"> </v>
      </c>
      <c r="D95" s="3">
        <f t="shared" si="121"/>
        <v>999</v>
      </c>
      <c r="E95" s="3">
        <f t="shared" si="138"/>
        <v>999</v>
      </c>
      <c r="F95" s="19" t="str">
        <f t="shared" si="111"/>
        <v xml:space="preserve">                                    </v>
      </c>
      <c r="G95" s="20" t="str">
        <f t="shared" si="112"/>
        <v/>
      </c>
      <c r="H95" s="3">
        <f t="shared" si="113"/>
        <v>0</v>
      </c>
      <c r="I95" s="54" t="str">
        <f t="shared" si="114"/>
        <v/>
      </c>
      <c r="J95" s="3">
        <f t="shared" si="115"/>
        <v>36</v>
      </c>
      <c r="K95" s="3" t="str">
        <f t="shared" si="116"/>
        <v>0</v>
      </c>
      <c r="L95" s="2" t="str">
        <f t="shared" ref="L95:P95" si="144">IF(LEFT($F95,1)="*",IFERROR(FIND("=",$F95,K95+1),$D95),"")</f>
        <v/>
      </c>
      <c r="M95" s="2" t="str">
        <f t="shared" si="144"/>
        <v/>
      </c>
      <c r="N95" s="2" t="str">
        <f t="shared" si="144"/>
        <v/>
      </c>
      <c r="O95" s="2" t="str">
        <f t="shared" si="144"/>
        <v/>
      </c>
      <c r="P95" s="2" t="str">
        <f t="shared" si="144"/>
        <v/>
      </c>
      <c r="Q95" s="2" t="str">
        <f t="shared" si="117"/>
        <v/>
      </c>
      <c r="R95" s="117" t="str">
        <f t="shared" si="123"/>
        <v/>
      </c>
      <c r="S95" s="117" t="str">
        <f>IF(LEFT($F95,1)="*",IF(VLOOKUP($H95,ELENCHI!$BK$27:$BS$126,5,FALSE)=LEN(R95),0,1),"")</f>
        <v/>
      </c>
      <c r="T95" s="117" t="str">
        <f>IF(S95=0,IFERROR(LEFT(R95,VLOOKUP($H95,ELENCHI!$BK$27:$CF$126,5,FALSE)-VLOOKUP($H95,ELENCHI!$BK$27:$CF$126,10,FALSE))&amp;IF(VLOOKUP($H95,ELENCHI!$BK$27:$CF$126,10,FALSE)=0,"",",")&amp;RIGHT(R95,VLOOKUP($H95,ELENCHI!$BK$27:$CF$126,10,FALSE)),""),"!!!")</f>
        <v>!!!</v>
      </c>
      <c r="U95" s="2" t="str">
        <f t="shared" si="124"/>
        <v/>
      </c>
      <c r="V95" s="2" t="str">
        <f>IF(LEFT($F95,1)="*",IF(VLOOKUP($H95,ELENCHI!$BK$27:$BS$126,6,FALSE)=LEN(U95),0,1),"")</f>
        <v/>
      </c>
      <c r="W95" s="2" t="str">
        <f>IF(V95=0,IFERROR(LEFT(U95,VLOOKUP($H95,ELENCHI!$BK$27:$CF$126,6,FALSE)-VLOOKUP($H95,ELENCHI!$BK$27:$CF$126,11,FALSE))&amp;IF(VLOOKUP($H95,ELENCHI!$BK$27:$CF$126,11,FALSE)=0,"",",")&amp;RIGHT(U95,VLOOKUP($H95,ELENCHI!$BK$27:$CF$126,11,FALSE)),""),"!!!")</f>
        <v>!!!</v>
      </c>
      <c r="X95" s="117" t="str">
        <f t="shared" si="125"/>
        <v/>
      </c>
      <c r="Y95" s="117" t="str">
        <f>IF(LEFT($F95,1)="*",IF(VLOOKUP($H95,ELENCHI!$BK$27:$BS$126,7,FALSE)=LEN(X95),0,1),"")</f>
        <v/>
      </c>
      <c r="Z95" s="117" t="str">
        <f>IF(Y95=0,IFERROR(LEFT(X95,VLOOKUP($H95,ELENCHI!$BK$27:$CF$126,7,FALSE)-VLOOKUP($H95,ELENCHI!$BK$27:$CF$126,12,FALSE))&amp;IF(VLOOKUP($H95,ELENCHI!$BK$27:$CF$126,12,FALSE)=0,"",",")&amp;RIGHT(X95,VLOOKUP($H95,ELENCHI!$BK$27:$CF$126,12,FALSE)),""),"!!!")</f>
        <v>!!!</v>
      </c>
      <c r="AA95" s="137" t="str">
        <f t="shared" si="126"/>
        <v/>
      </c>
      <c r="AB95" s="137" t="str">
        <f>IF(LEFT($F95,1)="*",IF(VLOOKUP($H95,ELENCHI!$BK$27:$BS$126,8,FALSE)=LEN(AA95),0,1),"")</f>
        <v/>
      </c>
      <c r="AC95" s="137" t="str">
        <f>IF(AB95=0,IFERROR(LEFT(AA95,VLOOKUP($H95,ELENCHI!$BK$27:$CF$126,8,FALSE)-VLOOKUP($H95,ELENCHI!$BK$27:$CF$126,13,FALSE))&amp;IF(VLOOKUP($H95,ELENCHI!$BK$27:$CF$126,13,FALSE)=0,"",",")&amp;RIGHT(AA95,VLOOKUP($H95,ELENCHI!$BK$27:$CF$126,13,FALSE)),""),"!!!")</f>
        <v>!!!</v>
      </c>
      <c r="AD95" s="117" t="str">
        <f t="shared" si="127"/>
        <v/>
      </c>
      <c r="AE95" s="117" t="str">
        <f>IF(LEFT($F95,1)="*",IF(VLOOKUP($H95,ELENCHI!$BK$27:$BS$126,9,FALSE)=LEN(AD95),0,1),"")</f>
        <v/>
      </c>
      <c r="AF95" s="117" t="str">
        <f>IF(AE95=0,IFERROR(LEFT(AD95,VLOOKUP($H95,ELENCHI!$BK$27:$CF$126,9,FALSE)-VLOOKUP($H95,ELENCHI!$BK$27:$CF$126,14,FALSE))&amp;IF(VLOOKUP($H95,ELENCHI!$BK$27:$CF$126,14,FALSE)=0,"",",")&amp;RIGHT(AD95,VLOOKUP($H95,ELENCHI!$BK$27:$CF$126,14,FALSE)),""),"!!!")</f>
        <v>!!!</v>
      </c>
      <c r="AG95" s="153">
        <f t="shared" si="128"/>
        <v>0</v>
      </c>
      <c r="AH95" s="2" t="str">
        <f>AM94&amp;IF(H95&lt;&gt;0,VLOOKUP($H95,ELENCHI!$BK$27:$CF$126,16,FALSE)&amp;T95&amp;VLOOKUP($H95,ELENCHI!$BK$27:$CF$126,17,FALSE)&amp;W95&amp;VLOOKUP($H95,ELENCHI!$BK$27:$CF$126,18,FALSE)&amp;Z95&amp;VLOOKUP($H95,ELENCHI!$BK$27:$CF$126,19,FALSE)&amp;AC95&amp;VLOOKUP($H95,ELENCHI!$BK$27:$CF$126,20,FALSE)&amp;AF95&amp;CHAR(10),I95&amp;IF(IFERROR(FIND(CHAR(10),LEFT(B95,LUNGH),1),0)&gt;0,CHAR(10),""))</f>
        <v/>
      </c>
      <c r="AI95" s="3" t="str">
        <f t="shared" si="129"/>
        <v xml:space="preserve"> </v>
      </c>
      <c r="AJ95" s="3">
        <f t="shared" si="130"/>
        <v>999</v>
      </c>
      <c r="AK95" s="3">
        <f t="shared" si="131"/>
        <v>999</v>
      </c>
      <c r="AL95" s="143" t="str">
        <f t="shared" si="118"/>
        <v xml:space="preserve">                                    </v>
      </c>
      <c r="AM95" s="20" t="str">
        <f t="shared" si="119"/>
        <v/>
      </c>
      <c r="AN95" s="372" t="s">
        <v>2549</v>
      </c>
      <c r="AO95" s="316" t="str">
        <f t="shared" si="132"/>
        <v xml:space="preserve">                                    </v>
      </c>
      <c r="AP95" s="316" t="str">
        <f t="shared" si="133"/>
        <v xml:space="preserve">12                                           
</v>
      </c>
    </row>
    <row r="96" spans="1:42" x14ac:dyDescent="0.25">
      <c r="A96" s="2">
        <v>13</v>
      </c>
      <c r="B96" s="14" t="str">
        <f t="shared" si="109"/>
        <v/>
      </c>
      <c r="C96" s="3" t="str">
        <f t="shared" si="120"/>
        <v xml:space="preserve"> </v>
      </c>
      <c r="D96" s="3">
        <f t="shared" si="121"/>
        <v>999</v>
      </c>
      <c r="E96" s="3">
        <f t="shared" si="138"/>
        <v>999</v>
      </c>
      <c r="F96" s="19" t="str">
        <f t="shared" si="111"/>
        <v xml:space="preserve">                                    </v>
      </c>
      <c r="G96" s="20" t="str">
        <f t="shared" si="112"/>
        <v/>
      </c>
      <c r="H96" s="3">
        <f t="shared" si="113"/>
        <v>0</v>
      </c>
      <c r="I96" s="54" t="str">
        <f>CLEAN(LEFT(LEFT(CLEAN(B96),MIN(D96,E96)),LUNGH))</f>
        <v/>
      </c>
      <c r="J96" s="3">
        <f>IF(I97&lt;&gt;"","",LEN(F96)-LEN(I96)-LEN($I$22))</f>
        <v>36</v>
      </c>
      <c r="K96" s="3" t="str">
        <f t="shared" si="116"/>
        <v>0</v>
      </c>
      <c r="L96" s="2" t="str">
        <f t="shared" ref="L96:P96" si="145">IF(LEFT($F96,1)="*",IFERROR(FIND("=",$F96,K96+1),$D96),"")</f>
        <v/>
      </c>
      <c r="M96" s="2" t="str">
        <f t="shared" si="145"/>
        <v/>
      </c>
      <c r="N96" s="2" t="str">
        <f t="shared" si="145"/>
        <v/>
      </c>
      <c r="O96" s="2" t="str">
        <f t="shared" si="145"/>
        <v/>
      </c>
      <c r="P96" s="2" t="str">
        <f t="shared" si="145"/>
        <v/>
      </c>
      <c r="Q96" s="2" t="str">
        <f t="shared" si="117"/>
        <v/>
      </c>
      <c r="R96" s="117" t="str">
        <f t="shared" si="123"/>
        <v/>
      </c>
      <c r="S96" s="117" t="str">
        <f>IF(LEFT($F96,1)="*",IF(VLOOKUP($H96,ELENCHI!$BK$27:$BS$126,5,FALSE)=LEN(R96),0,1),"")</f>
        <v/>
      </c>
      <c r="T96" s="117" t="str">
        <f>IF(S96=0,IFERROR(LEFT(R96,VLOOKUP($H96,ELENCHI!$BK$27:$CF$126,5,FALSE)-VLOOKUP($H96,ELENCHI!$BK$27:$CF$126,10,FALSE))&amp;IF(VLOOKUP($H96,ELENCHI!$BK$27:$CF$126,10,FALSE)=0,"",",")&amp;RIGHT(R96,VLOOKUP($H96,ELENCHI!$BK$27:$CF$126,10,FALSE)),""),"!!!")</f>
        <v>!!!</v>
      </c>
      <c r="U96" s="2" t="str">
        <f t="shared" si="124"/>
        <v/>
      </c>
      <c r="V96" s="2" t="str">
        <f>IF(LEFT($F96,1)="*",IF(VLOOKUP($H96,ELENCHI!$BK$27:$BS$126,6,FALSE)=LEN(U96),0,1),"")</f>
        <v/>
      </c>
      <c r="W96" s="2" t="str">
        <f>IF(V96=0,IFERROR(LEFT(U96,VLOOKUP($H96,ELENCHI!$BK$27:$CF$126,6,FALSE)-VLOOKUP($H96,ELENCHI!$BK$27:$CF$126,11,FALSE))&amp;IF(VLOOKUP($H96,ELENCHI!$BK$27:$CF$126,11,FALSE)=0,"",",")&amp;RIGHT(U96,VLOOKUP($H96,ELENCHI!$BK$27:$CF$126,11,FALSE)),""),"!!!")</f>
        <v>!!!</v>
      </c>
      <c r="X96" s="117" t="str">
        <f t="shared" si="125"/>
        <v/>
      </c>
      <c r="Y96" s="117" t="str">
        <f>IF(LEFT($F96,1)="*",IF(VLOOKUP($H96,ELENCHI!$BK$27:$BS$126,7,FALSE)=LEN(X96),0,1),"")</f>
        <v/>
      </c>
      <c r="Z96" s="117" t="str">
        <f>IF(Y96=0,IFERROR(LEFT(X96,VLOOKUP($H96,ELENCHI!$BK$27:$CF$126,7,FALSE)-VLOOKUP($H96,ELENCHI!$BK$27:$CF$126,12,FALSE))&amp;IF(VLOOKUP($H96,ELENCHI!$BK$27:$CF$126,12,FALSE)=0,"",",")&amp;RIGHT(X96,VLOOKUP($H96,ELENCHI!$BK$27:$CF$126,12,FALSE)),""),"!!!")</f>
        <v>!!!</v>
      </c>
      <c r="AA96" s="137" t="str">
        <f t="shared" si="126"/>
        <v/>
      </c>
      <c r="AB96" s="137" t="str">
        <f>IF(LEFT($F96,1)="*",IF(VLOOKUP($H96,ELENCHI!$BK$27:$BS$126,8,FALSE)=LEN(AA96),0,1),"")</f>
        <v/>
      </c>
      <c r="AC96" s="137" t="str">
        <f>IF(AB96=0,IFERROR(LEFT(AA96,VLOOKUP($H96,ELENCHI!$BK$27:$CF$126,8,FALSE)-VLOOKUP($H96,ELENCHI!$BK$27:$CF$126,13,FALSE))&amp;IF(VLOOKUP($H96,ELENCHI!$BK$27:$CF$126,13,FALSE)=0,"",",")&amp;RIGHT(AA96,VLOOKUP($H96,ELENCHI!$BK$27:$CF$126,13,FALSE)),""),"!!!")</f>
        <v>!!!</v>
      </c>
      <c r="AD96" s="117" t="str">
        <f t="shared" si="127"/>
        <v/>
      </c>
      <c r="AE96" s="117" t="str">
        <f>IF(LEFT($F96,1)="*",IF(VLOOKUP($H96,ELENCHI!$BK$27:$BS$126,9,FALSE)=LEN(AD96),0,1),"")</f>
        <v/>
      </c>
      <c r="AF96" s="117" t="str">
        <f>IF(AE96=0,IFERROR(LEFT(AD96,VLOOKUP($H96,ELENCHI!$BK$27:$CF$126,9,FALSE)-VLOOKUP($H96,ELENCHI!$BK$27:$CF$126,14,FALSE))&amp;IF(VLOOKUP($H96,ELENCHI!$BK$27:$CF$126,14,FALSE)=0,"",",")&amp;RIGHT(AD96,VLOOKUP($H96,ELENCHI!$BK$27:$CF$126,14,FALSE)),""),"!!!")</f>
        <v>!!!</v>
      </c>
      <c r="AG96" s="153">
        <f t="shared" si="128"/>
        <v>0</v>
      </c>
      <c r="AH96" s="2" t="str">
        <f>AM95&amp;IF(H96&lt;&gt;0,VLOOKUP($H96,ELENCHI!$BK$27:$CF$126,16,FALSE)&amp;T96&amp;VLOOKUP($H96,ELENCHI!$BK$27:$CF$126,17,FALSE)&amp;W96&amp;VLOOKUP($H96,ELENCHI!$BK$27:$CF$126,18,FALSE)&amp;Z96&amp;VLOOKUP($H96,ELENCHI!$BK$27:$CF$126,19,FALSE)&amp;AC96&amp;VLOOKUP($H96,ELENCHI!$BK$27:$CF$126,20,FALSE)&amp;AF96&amp;CHAR(10),I96&amp;IF(IFERROR(FIND(CHAR(10),LEFT(B96,LUNGH),1),0)&gt;0,CHAR(10),""))</f>
        <v/>
      </c>
      <c r="AI96" s="3" t="str">
        <f t="shared" si="129"/>
        <v xml:space="preserve"> </v>
      </c>
      <c r="AJ96" s="3">
        <f t="shared" si="130"/>
        <v>999</v>
      </c>
      <c r="AK96" s="3">
        <f t="shared" si="131"/>
        <v>999</v>
      </c>
      <c r="AL96" s="143" t="str">
        <f t="shared" si="118"/>
        <v xml:space="preserve">                                    </v>
      </c>
      <c r="AM96" s="20" t="str">
        <f t="shared" si="119"/>
        <v/>
      </c>
      <c r="AN96" s="372" t="s">
        <v>2550</v>
      </c>
      <c r="AO96" s="316" t="str">
        <f t="shared" si="132"/>
        <v xml:space="preserve">                                    </v>
      </c>
      <c r="AP96" s="316" t="str">
        <f t="shared" si="133"/>
        <v xml:space="preserve">13                                           
</v>
      </c>
    </row>
    <row r="97" spans="1:42" x14ac:dyDescent="0.25">
      <c r="A97" s="153">
        <v>14</v>
      </c>
      <c r="B97" s="184" t="str">
        <f t="shared" si="109"/>
        <v/>
      </c>
      <c r="C97" s="185" t="str">
        <f t="shared" si="120"/>
        <v xml:space="preserve"> </v>
      </c>
      <c r="D97" s="185">
        <f t="shared" si="121"/>
        <v>999</v>
      </c>
      <c r="E97" s="185">
        <f t="shared" ref="E97" si="146">IFERROR(FIND(CHAR(10),B97,2)-1,999)</f>
        <v>999</v>
      </c>
      <c r="F97" s="183" t="str">
        <f t="shared" ref="F97" si="147">LEFT(LEFT(CLEAN(B97),MIN(D97,E97))&amp;SPAZI,LUNGH)</f>
        <v xml:space="preserve">                                    </v>
      </c>
      <c r="G97" s="186" t="str">
        <f t="shared" ref="G97" si="148">MID(B97,MIN(D97+1,E97+2,LUNGH+1),1000)</f>
        <v/>
      </c>
      <c r="H97" s="185">
        <f t="shared" si="113"/>
        <v>0</v>
      </c>
      <c r="I97" s="182" t="str">
        <f>CLEAN(LEFT(LEFT(CLEAN(B97),MIN(D97,E97)),LUNGH))</f>
        <v/>
      </c>
      <c r="J97" s="4"/>
      <c r="K97" s="4"/>
      <c r="AF97" s="323" t="s">
        <v>2521</v>
      </c>
      <c r="AG97" s="320">
        <f>SUM(AG84:AG96)</f>
        <v>0</v>
      </c>
      <c r="AH97" s="2" t="str">
        <f>AM96&amp;IF(H97&lt;&gt;0,VLOOKUP($H97,ELENCHI!$BK$27:$CF$126,16,FALSE)&amp;T97&amp;VLOOKUP($H97,ELENCHI!$BK$27:$CF$126,17,FALSE)&amp;W97&amp;VLOOKUP($H97,ELENCHI!$BK$27:$CF$126,18,FALSE)&amp;Z97&amp;VLOOKUP($H97,ELENCHI!$BK$27:$CF$126,19,FALSE)&amp;AC97&amp;VLOOKUP($H97,ELENCHI!$BK$27:$CF$126,20,FALSE)&amp;AF97&amp;CHAR(10),I97&amp;IF(IFERROR(FIND(CHAR(10),LEFT(B97,LUNGH),1),0)&gt;0,CHAR(10),""))</f>
        <v/>
      </c>
      <c r="AI97" s="3" t="str">
        <f t="shared" si="129"/>
        <v xml:space="preserve"> </v>
      </c>
      <c r="AJ97" s="3">
        <f t="shared" si="130"/>
        <v>999</v>
      </c>
      <c r="AK97" s="3">
        <f t="shared" si="131"/>
        <v>999</v>
      </c>
      <c r="AL97" s="143" t="str">
        <f t="shared" si="118"/>
        <v xml:space="preserve">                                    </v>
      </c>
      <c r="AM97" s="20" t="str">
        <f t="shared" si="119"/>
        <v/>
      </c>
      <c r="AN97" s="317" t="s">
        <v>8</v>
      </c>
      <c r="AO97" s="317"/>
      <c r="AP97" s="317"/>
    </row>
    <row r="98" spans="1:42" x14ac:dyDescent="0.25">
      <c r="A98" s="5" t="s">
        <v>8</v>
      </c>
      <c r="B98" s="6"/>
      <c r="AF98" s="506" t="s">
        <v>2522</v>
      </c>
      <c r="AG98" s="507" t="str">
        <f>IFERROR(IF(AG97&gt;0,": ERRORE, LUNGHEZZA DATI ASTERISCATA","                                    "),":   ERRORE, ASTERISCATA NON IN ELENCO O ERRATA")</f>
        <v xml:space="preserve">                                    </v>
      </c>
      <c r="AH98" s="2" t="str">
        <f>AM97&amp;IF(H98&lt;&gt;0,VLOOKUP($H98,ELENCHI!$BK$27:$CF$126,16,FALSE)&amp;T98&amp;VLOOKUP($H98,ELENCHI!$BK$27:$CF$126,17,FALSE)&amp;W98&amp;VLOOKUP($H98,ELENCHI!$BK$27:$CF$126,18,FALSE)&amp;Z98&amp;VLOOKUP($H98,ELENCHI!$BK$27:$CF$126,19,FALSE)&amp;AC98&amp;VLOOKUP($H98,ELENCHI!$BK$27:$CF$126,20,FALSE)&amp;AF98&amp;CHAR(10),I98&amp;IF(IFERROR(FIND(CHAR(10),LEFT(B98,LUNGH),1),0)&gt;0,CHAR(10),""))</f>
        <v/>
      </c>
      <c r="AI98" s="3" t="str">
        <f t="shared" si="129"/>
        <v xml:space="preserve"> </v>
      </c>
      <c r="AJ98" s="3">
        <f t="shared" si="130"/>
        <v>999</v>
      </c>
      <c r="AK98" s="3">
        <f t="shared" si="131"/>
        <v>999</v>
      </c>
      <c r="AL98" s="143" t="str">
        <f t="shared" si="118"/>
        <v xml:space="preserve">                                    </v>
      </c>
      <c r="AM98" s="324" t="str">
        <f t="shared" si="119"/>
        <v/>
      </c>
      <c r="AN98" s="515" t="str">
        <f>CONCATENATE(AP84,AP85,AP86,AP87,AP88,AP89,AP90,AP91,AP92,AP93,AP94,AP95,AP96)</f>
        <v xml:space="preserve">01                                           
02                                           
03                                           
04                                           
05                                           
06                                           
07                                           
08                                           
09                                           
10                                           
11                                           
12                                           
13                                           
</v>
      </c>
      <c r="AO98" s="515"/>
      <c r="AP98" s="515"/>
    </row>
    <row r="99" spans="1:42" ht="37.5" customHeight="1" x14ac:dyDescent="0.25">
      <c r="A99" s="526" t="str">
        <f>CONCATENATE(F84,F85,F86,F87,F88,F89,F90,F91,F92,F93,F94,F95,F96)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99" s="526"/>
      <c r="M99" s="8"/>
      <c r="N99" s="8"/>
      <c r="O99" s="8"/>
      <c r="P99" s="8"/>
      <c r="Q99" s="8"/>
      <c r="AF99" s="506"/>
      <c r="AG99" s="507"/>
      <c r="AH99" s="2" t="str">
        <f>AM98&amp;IF(H99&lt;&gt;0,VLOOKUP($H99,ELENCHI!$BK$27:$CF$126,16,FALSE)&amp;T99&amp;VLOOKUP($H99,ELENCHI!$BK$27:$CF$126,17,FALSE)&amp;W99&amp;VLOOKUP($H99,ELENCHI!$BK$27:$CF$126,18,FALSE)&amp;Z99&amp;VLOOKUP($H99,ELENCHI!$BK$27:$CF$126,19,FALSE)&amp;AC99&amp;VLOOKUP($H99,ELENCHI!$BK$27:$CF$126,20,FALSE)&amp;AF99&amp;CHAR(10),I99&amp;IF(IFERROR(FIND(CHAR(10),LEFT(B99,LUNGH),1),0)&gt;0,CHAR(10),""))</f>
        <v/>
      </c>
      <c r="AI99" s="3" t="str">
        <f t="shared" si="129"/>
        <v xml:space="preserve"> </v>
      </c>
      <c r="AJ99" s="3">
        <f t="shared" si="130"/>
        <v>999</v>
      </c>
      <c r="AK99" s="3">
        <f t="shared" si="131"/>
        <v>999</v>
      </c>
      <c r="AL99" s="143" t="str">
        <f t="shared" si="118"/>
        <v xml:space="preserve">                                    </v>
      </c>
      <c r="AM99" s="324" t="str">
        <f t="shared" si="119"/>
        <v/>
      </c>
      <c r="AN99" s="515"/>
      <c r="AO99" s="515"/>
      <c r="AP99" s="515"/>
    </row>
    <row r="100" spans="1:42" ht="133.5" customHeight="1" x14ac:dyDescent="0.25">
      <c r="A100" s="526"/>
      <c r="B100" s="526"/>
      <c r="AF100" s="508" t="s">
        <v>8</v>
      </c>
      <c r="AG100" s="508"/>
      <c r="AH100" s="322" t="str">
        <f>CONCATENATE(AL84,AL85,AL86,AL87,AL88,AL89,AL90,AL91,AL92,AL93,AL94,AL95,AL96,AL97,AL98,AL99)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AN100" s="515"/>
      <c r="AO100" s="515"/>
      <c r="AP100" s="515"/>
    </row>
  </sheetData>
  <sheetProtection password="F972" sheet="1" objects="1" scenarios="1" selectLockedCells="1" selectUnlockedCells="1"/>
  <mergeCells count="40">
    <mergeCell ref="A99:B100"/>
    <mergeCell ref="K6:Q6"/>
    <mergeCell ref="R6:AF6"/>
    <mergeCell ref="AI6:AK6"/>
    <mergeCell ref="K31:Q31"/>
    <mergeCell ref="R31:AF31"/>
    <mergeCell ref="AI31:AK31"/>
    <mergeCell ref="AF23:AF24"/>
    <mergeCell ref="AG23:AG24"/>
    <mergeCell ref="AF25:AG25"/>
    <mergeCell ref="K81:Q81"/>
    <mergeCell ref="R81:AF81"/>
    <mergeCell ref="AI81:AK81"/>
    <mergeCell ref="K56:Q56"/>
    <mergeCell ref="R56:AF56"/>
    <mergeCell ref="AI56:AK56"/>
    <mergeCell ref="A54:B54"/>
    <mergeCell ref="C56:E56"/>
    <mergeCell ref="C81:E81"/>
    <mergeCell ref="A74:B75"/>
    <mergeCell ref="A79:B79"/>
    <mergeCell ref="AN98:AP100"/>
    <mergeCell ref="AF73:AF74"/>
    <mergeCell ref="AG73:AG74"/>
    <mergeCell ref="AF75:AG75"/>
    <mergeCell ref="AF48:AF49"/>
    <mergeCell ref="AG48:AG49"/>
    <mergeCell ref="AF50:AG50"/>
    <mergeCell ref="AN73:AP75"/>
    <mergeCell ref="AF98:AF99"/>
    <mergeCell ref="AG98:AG99"/>
    <mergeCell ref="AF100:AG100"/>
    <mergeCell ref="AN23:AP25"/>
    <mergeCell ref="A24:B25"/>
    <mergeCell ref="A49:B50"/>
    <mergeCell ref="AN48:AP50"/>
    <mergeCell ref="A4:B4"/>
    <mergeCell ref="A29:B29"/>
    <mergeCell ref="C6:E6"/>
    <mergeCell ref="C31:E31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7" id="{37092EDB-1AC6-43F8-8314-26B1F1CF23C1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AG9:AG21</xm:sqref>
        </x14:conditionalFormatting>
        <x14:conditionalFormatting xmlns:xm="http://schemas.microsoft.com/office/excel/2006/main">
          <x14:cfRule type="iconSet" priority="25" id="{3F059C4B-F749-470B-A32F-1136FF409194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AG34:AG46</xm:sqref>
        </x14:conditionalFormatting>
        <x14:conditionalFormatting xmlns:xm="http://schemas.microsoft.com/office/excel/2006/main">
          <x14:cfRule type="iconSet" priority="23" id="{5F0127E9-4C7B-416E-BD08-35EB955253C6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AG59:AG71</xm:sqref>
        </x14:conditionalFormatting>
        <x14:conditionalFormatting xmlns:xm="http://schemas.microsoft.com/office/excel/2006/main">
          <x14:cfRule type="iconSet" priority="21" id="{22B7979C-C0EE-4765-B7D8-E9A211862B39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AG84:AG96</xm:sqref>
        </x14:conditionalFormatting>
        <x14:conditionalFormatting xmlns:xm="http://schemas.microsoft.com/office/excel/2006/main">
          <x14:cfRule type="iconSet" priority="20" id="{0E6CE932-3D99-46A9-AC32-0638B63428D6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S9:S21 V9:V21 Y9:Y21 AB9:AB21 AE9:AE21</xm:sqref>
        </x14:conditionalFormatting>
        <x14:conditionalFormatting xmlns:xm="http://schemas.microsoft.com/office/excel/2006/main">
          <x14:cfRule type="iconSet" priority="19" id="{919FA86E-6E4C-4DF7-B7B9-0CC94CEFE545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S34:S46 V34:V46 Y34:Y46 AB34:AB46 AE34:AE46</xm:sqref>
        </x14:conditionalFormatting>
        <x14:conditionalFormatting xmlns:xm="http://schemas.microsoft.com/office/excel/2006/main">
          <x14:cfRule type="iconSet" priority="18" id="{139F04F1-42C9-40A4-A008-55981C478AA5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S59:S71 V59:V71 Y59:Y71 AB59:AB71 AE59:AE71</xm:sqref>
        </x14:conditionalFormatting>
        <x14:conditionalFormatting xmlns:xm="http://schemas.microsoft.com/office/excel/2006/main">
          <x14:cfRule type="iconSet" priority="17" id="{5D80B198-3383-4EFD-AB2A-582148E60732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S84:S96 V84:V96 Y84:Y96 AB84:AB96 AE84:AE96</xm:sqref>
        </x14:conditionalFormatting>
        <x14:conditionalFormatting xmlns:xm="http://schemas.microsoft.com/office/excel/2006/main">
          <x14:cfRule type="iconSet" priority="4" id="{10FC5945-9790-4444-B2ED-54B9F28D7D79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AG23</xm:sqref>
        </x14:conditionalFormatting>
        <x14:conditionalFormatting xmlns:xm="http://schemas.microsoft.com/office/excel/2006/main">
          <x14:cfRule type="iconSet" priority="3" id="{17BB496E-D0DB-4E56-AEC0-EF1528E82481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AG48</xm:sqref>
        </x14:conditionalFormatting>
        <x14:conditionalFormatting xmlns:xm="http://schemas.microsoft.com/office/excel/2006/main">
          <x14:cfRule type="iconSet" priority="2" id="{F63E057C-8F68-4A08-B201-6076C4ACC128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AG73</xm:sqref>
        </x14:conditionalFormatting>
        <x14:conditionalFormatting xmlns:xm="http://schemas.microsoft.com/office/excel/2006/main">
          <x14:cfRule type="iconSet" priority="1" id="{A1C1CDC1-734A-4ECE-8DAB-A58B3E4C9367}">
            <x14:iconSet iconSet="3Symbols" custom="1">
              <x14:cfvo type="percent">
                <xm:f>0</xm:f>
              </x14:cfvo>
              <x14:cfvo type="num">
                <xm:f>0.5</xm:f>
              </x14:cfvo>
              <x14:cfvo type="num">
                <xm:f>0.5</xm:f>
              </x14:cfvo>
              <x14:cfIcon iconSet="3Symbols" iconId="2"/>
              <x14:cfIcon iconSet="NoIcons" iconId="0"/>
              <x14:cfIcon iconSet="3Symbols" iconId="0"/>
            </x14:iconSet>
          </x14:cfRule>
          <xm:sqref>AG98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1"/>
  </sheetPr>
  <dimension ref="A1:O43"/>
  <sheetViews>
    <sheetView topLeftCell="A19" workbookViewId="0">
      <selection activeCell="D13" sqref="D13"/>
    </sheetView>
  </sheetViews>
  <sheetFormatPr defaultRowHeight="15" x14ac:dyDescent="0.25"/>
  <cols>
    <col min="1" max="1" width="33.85546875" customWidth="1"/>
    <col min="2" max="2" width="46.28515625" customWidth="1"/>
    <col min="3" max="3" width="16.28515625" customWidth="1"/>
  </cols>
  <sheetData>
    <row r="1" spans="1:13" ht="18.95" thickBot="1" x14ac:dyDescent="0.5">
      <c r="A1" s="67" t="s">
        <v>2488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3" spans="1:13" thickBot="1" x14ac:dyDescent="0.4">
      <c r="A3" s="23" t="s">
        <v>2489</v>
      </c>
      <c r="B3" s="58" t="s">
        <v>2490</v>
      </c>
    </row>
    <row r="4" spans="1:13" ht="14.45" x14ac:dyDescent="0.35">
      <c r="A4" s="1" t="s">
        <v>2491</v>
      </c>
      <c r="B4" s="56" t="s">
        <v>2492</v>
      </c>
    </row>
    <row r="5" spans="1:13" ht="14.45" x14ac:dyDescent="0.35">
      <c r="A5" s="1" t="s">
        <v>2493</v>
      </c>
      <c r="B5" s="56" t="s">
        <v>2617</v>
      </c>
    </row>
    <row r="6" spans="1:13" ht="14.45" x14ac:dyDescent="0.35">
      <c r="A6" s="1" t="s">
        <v>2494</v>
      </c>
      <c r="B6" s="1" t="s">
        <v>2495</v>
      </c>
      <c r="C6" s="1"/>
      <c r="D6" s="1"/>
      <c r="E6" s="1"/>
    </row>
    <row r="7" spans="1:13" ht="14.45" x14ac:dyDescent="0.35">
      <c r="A7" s="1" t="s">
        <v>2496</v>
      </c>
      <c r="B7" s="1" t="s">
        <v>2497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9" spans="1:13" thickBot="1" x14ac:dyDescent="0.4">
      <c r="A9" s="23" t="s">
        <v>2498</v>
      </c>
      <c r="B9" s="58" t="s">
        <v>2490</v>
      </c>
      <c r="C9" s="58" t="s">
        <v>2499</v>
      </c>
    </row>
    <row r="10" spans="1:13" ht="14.45" x14ac:dyDescent="0.35">
      <c r="A10" s="1" t="s">
        <v>2500</v>
      </c>
      <c r="B10" s="56">
        <v>36</v>
      </c>
      <c r="C10" s="56" t="s">
        <v>2501</v>
      </c>
    </row>
    <row r="11" spans="1:13" ht="14.45" x14ac:dyDescent="0.35">
      <c r="A11" s="52" t="s">
        <v>2502</v>
      </c>
      <c r="B11" s="57" t="str">
        <f>REPT(" ",LUNGH)</f>
        <v xml:space="preserve">                                    </v>
      </c>
      <c r="C11" s="57" t="s">
        <v>2503</v>
      </c>
    </row>
    <row r="12" spans="1:13" ht="14.45" x14ac:dyDescent="0.35">
      <c r="A12" s="52"/>
      <c r="B12" s="57"/>
      <c r="C12" s="57"/>
    </row>
    <row r="13" spans="1:13" thickBot="1" x14ac:dyDescent="0.4">
      <c r="A13" s="23" t="s">
        <v>2504</v>
      </c>
      <c r="B13" s="58" t="s">
        <v>2490</v>
      </c>
      <c r="C13" s="58" t="s">
        <v>2499</v>
      </c>
    </row>
    <row r="14" spans="1:13" ht="14.45" x14ac:dyDescent="0.35">
      <c r="A14" s="52" t="s">
        <v>2505</v>
      </c>
      <c r="B14" s="57">
        <v>42</v>
      </c>
      <c r="C14" s="57" t="s">
        <v>2506</v>
      </c>
    </row>
    <row r="15" spans="1:13" ht="14.45" x14ac:dyDescent="0.35">
      <c r="A15" s="52" t="s">
        <v>2507</v>
      </c>
      <c r="B15" s="57" t="str">
        <f>REPT("0",MAX_CAMPO)</f>
        <v>000000000000000000000000000000000000000000</v>
      </c>
      <c r="C15" s="57" t="s">
        <v>2508</v>
      </c>
    </row>
    <row r="16" spans="1:13" ht="14.45" x14ac:dyDescent="0.35">
      <c r="A16" s="52" t="s">
        <v>2507</v>
      </c>
      <c r="B16" s="57" t="str">
        <f>REPT(" ",MAX_CAMPO)</f>
        <v xml:space="preserve">                                          </v>
      </c>
      <c r="C16" s="57" t="s">
        <v>2509</v>
      </c>
    </row>
    <row r="17" spans="1:15" ht="14.45" x14ac:dyDescent="0.35">
      <c r="B17" s="4"/>
      <c r="C17" s="4"/>
    </row>
    <row r="18" spans="1:15" thickBot="1" x14ac:dyDescent="0.4">
      <c r="A18" s="23" t="s">
        <v>2510</v>
      </c>
      <c r="B18" s="58" t="s">
        <v>2490</v>
      </c>
      <c r="C18" s="4"/>
    </row>
    <row r="19" spans="1:15" ht="14.45" x14ac:dyDescent="0.35">
      <c r="A19" s="22" t="s">
        <v>2511</v>
      </c>
      <c r="B19" s="62"/>
      <c r="C19" s="4"/>
    </row>
    <row r="20" spans="1:15" ht="14.45" x14ac:dyDescent="0.35">
      <c r="A20" s="21" t="s">
        <v>2512</v>
      </c>
      <c r="B20" s="56">
        <v>4</v>
      </c>
      <c r="C20" s="4"/>
    </row>
    <row r="21" spans="1:15" ht="14.45" x14ac:dyDescent="0.35">
      <c r="A21" s="22" t="s">
        <v>2513</v>
      </c>
      <c r="B21" s="62"/>
      <c r="C21" s="4"/>
    </row>
    <row r="22" spans="1:15" ht="14.45" x14ac:dyDescent="0.35">
      <c r="A22" s="1" t="s">
        <v>2514</v>
      </c>
      <c r="B22" s="56">
        <v>1</v>
      </c>
      <c r="C22" s="4"/>
    </row>
    <row r="29" spans="1:15" ht="14.45" x14ac:dyDescent="0.3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4.45" x14ac:dyDescent="0.35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4.45" x14ac:dyDescent="0.35">
      <c r="A31" s="59" t="s">
        <v>141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4"/>
      <c r="O31" s="4"/>
    </row>
    <row r="32" spans="1:15" ht="14.45" x14ac:dyDescent="0.35">
      <c r="A32" s="63" t="s">
        <v>2515</v>
      </c>
      <c r="B32" s="65" t="s">
        <v>2516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14.45" x14ac:dyDescent="0.35">
      <c r="A33" s="64">
        <f>IF(ROW()-ROW($A$33)+1&lt;=IMPOSTAZIONI!$B$20,ROW()-ROW($A$33)+1,"")</f>
        <v>1</v>
      </c>
      <c r="B33" s="66" t="str">
        <f ca="1">IF(A33&lt;&gt;"",A33&amp;" - "&amp;INDIRECT("STRINGA!A"&amp;A33+IMPOSTAZIONI!$B$22)," ")</f>
        <v>1 - Veicolo 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4.45" x14ac:dyDescent="0.35">
      <c r="A34" s="64">
        <f>IF(ROW()-ROW($A$33)+1&lt;=IMPOSTAZIONI!$B$20,ROW()-ROW($A$33)+1,"")</f>
        <v>2</v>
      </c>
      <c r="B34" s="66" t="str">
        <f ca="1">IF(A34&lt;&gt;"",A34&amp;" - "&amp;INDIRECT("STRINGA!A"&amp;A34+IMPOSTAZIONI!$B$22)," ")</f>
        <v>2 - Veicolo 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4.45" x14ac:dyDescent="0.35">
      <c r="A35" s="64">
        <f>IF(ROW()-ROW($A$33)+1&lt;=IMPOSTAZIONI!$B$20,ROW()-ROW($A$33)+1,"")</f>
        <v>3</v>
      </c>
      <c r="B35" s="66" t="str">
        <f ca="1">IF(A35&lt;&gt;"",A35&amp;" - "&amp;INDIRECT("STRINGA!A"&amp;A35+IMPOSTAZIONI!$B$22)," ")</f>
        <v>3 - Veicolo 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4.45" x14ac:dyDescent="0.35">
      <c r="A36" s="64">
        <f>IF(ROW()-ROW($A$33)+1&lt;=IMPOSTAZIONI!$B$20,ROW()-ROW($A$33)+1,"")</f>
        <v>4</v>
      </c>
      <c r="B36" s="66" t="str">
        <f ca="1">IF(A36&lt;&gt;"",A36&amp;" - "&amp;INDIRECT("STRINGA!A"&amp;A36+IMPOSTAZIONI!$B$22)," ")</f>
        <v>4 - Veicolo 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4.45" x14ac:dyDescent="0.35">
      <c r="A37" s="64" t="str">
        <f>IF(ROW()-ROW($A$33)+1&lt;=IMPOSTAZIONI!$B$20,ROW()-ROW($A$33)+1,"")</f>
        <v/>
      </c>
      <c r="B37" s="66" t="str">
        <f ca="1">IF(A37&lt;&gt;"",A37&amp;" - "&amp;INDIRECT("STRINGA!A"&amp;A37+IMPOSTAZIONI!$B$22)," ")</f>
        <v xml:space="preserve"> 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4.45" x14ac:dyDescent="0.35">
      <c r="A38" s="64" t="str">
        <f>IF(ROW()-ROW($A$33)+1&lt;=IMPOSTAZIONI!$B$20,ROW()-ROW($A$33)+1,"")</f>
        <v/>
      </c>
      <c r="B38" s="66" t="str">
        <f ca="1">IF(A38&lt;&gt;"",A38&amp;" - "&amp;INDIRECT("STRINGA!A"&amp;A38+IMPOSTAZIONI!$B$22)," ")</f>
        <v xml:space="preserve"> 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4.45" x14ac:dyDescent="0.35">
      <c r="A39" s="64" t="str">
        <f>IF(ROW()-ROW($A$33)+1&lt;=IMPOSTAZIONI!$B$20,ROW()-ROW($A$33)+1,"")</f>
        <v/>
      </c>
      <c r="B39" s="66" t="str">
        <f ca="1">IF(A39&lt;&gt;"",A39&amp;" - "&amp;INDIRECT("STRINGA!A"&amp;A39+IMPOSTAZIONI!$B$22)," ")</f>
        <v xml:space="preserve"> 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4.45" x14ac:dyDescent="0.35">
      <c r="A40" s="64" t="str">
        <f>IF(ROW()-ROW($A$33)+1&lt;=IMPOSTAZIONI!$B$20,ROW()-ROW($A$33)+1,"")</f>
        <v/>
      </c>
      <c r="B40" s="66" t="str">
        <f ca="1">IF(A40&lt;&gt;"",A40&amp;" - "&amp;INDIRECT("STRINGA!A"&amp;A40+IMPOSTAZIONI!$B$22)," ")</f>
        <v xml:space="preserve"> 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4.45" x14ac:dyDescent="0.35">
      <c r="A41" s="64" t="str">
        <f>IF(ROW()-ROW($A$33)+1&lt;=IMPOSTAZIONI!$B$20,ROW()-ROW($A$33)+1,"")</f>
        <v/>
      </c>
      <c r="B41" s="66" t="str">
        <f ca="1">IF(A41&lt;&gt;"",A41&amp;" - "&amp;INDIRECT("STRINGA!A"&amp;A41+IMPOSTAZIONI!$B$22)," ")</f>
        <v xml:space="preserve"> 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64" t="str">
        <f>IF(ROW()-ROW($A$33)+1&lt;=IMPOSTAZIONI!$B$20,ROW()-ROW($A$33)+1,"")</f>
        <v/>
      </c>
      <c r="B42" s="66" t="str">
        <f ca="1">IF(A42&lt;&gt;"",A42&amp;" - "&amp;INDIRECT("STRINGA!A"&amp;A42+IMPOSTAZIONI!$B$22)," ")</f>
        <v xml:space="preserve"> </v>
      </c>
      <c r="C42" s="4"/>
    </row>
    <row r="43" spans="1:13" x14ac:dyDescent="0.25">
      <c r="A43" s="64" t="str">
        <f>IF(ROW()-ROW($A$33)+1&lt;=IMPOSTAZIONI!$B$20,ROW()-ROW($A$33)+1,"")</f>
        <v/>
      </c>
      <c r="B43" s="66" t="str">
        <f ca="1">IF(A43&lt;&gt;"",A43&amp;" - "&amp;INDIRECT("STRINGA!A"&amp;A43+IMPOSTAZIONI!$B$22)," ")</f>
        <v xml:space="preserve"> </v>
      </c>
      <c r="C43" s="4"/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28</vt:i4>
      </vt:variant>
    </vt:vector>
  </HeadingPairs>
  <TitlesOfParts>
    <vt:vector size="37" baseType="lpstr">
      <vt:lpstr>ISTRUZIONI</vt:lpstr>
      <vt:lpstr>INSERIMENTO</vt:lpstr>
      <vt:lpstr>ANTEPRIMA</vt:lpstr>
      <vt:lpstr>ELENCHI</vt:lpstr>
      <vt:lpstr>OUTPUT</vt:lpstr>
      <vt:lpstr>STRINGA</vt:lpstr>
      <vt:lpstr>descrittive_A</vt:lpstr>
      <vt:lpstr>descrittive_B</vt:lpstr>
      <vt:lpstr>IMPOSTAZIONI</vt:lpstr>
      <vt:lpstr>ABS</vt:lpstr>
      <vt:lpstr>ANTIPARTICOLATO</vt:lpstr>
      <vt:lpstr>ASTERISCATE</vt:lpstr>
      <vt:lpstr>AUTORE</vt:lpstr>
      <vt:lpstr>AUTORE_V</vt:lpstr>
      <vt:lpstr>CAMBIO</vt:lpstr>
      <vt:lpstr>CAR_SPEC</vt:lpstr>
      <vt:lpstr>CARROZZERIE</vt:lpstr>
      <vt:lpstr>CATEGORIE_INTERNAZIONALI</vt:lpstr>
      <vt:lpstr>COMBUSTIBILE</vt:lpstr>
      <vt:lpstr>FRENI_SERVIZIO</vt:lpstr>
      <vt:lpstr>FUORISTRADA</vt:lpstr>
      <vt:lpstr>INDICE</vt:lpstr>
      <vt:lpstr>INQUINAMENTO</vt:lpstr>
      <vt:lpstr>LIMITATORE_VELOCITA</vt:lpstr>
      <vt:lpstr>LUNGH</vt:lpstr>
      <vt:lpstr>M_SPAZI</vt:lpstr>
      <vt:lpstr>M_ZERI</vt:lpstr>
      <vt:lpstr>MAX_CAMPO</vt:lpstr>
      <vt:lpstr>NAZIONALITA</vt:lpstr>
      <vt:lpstr>NOME</vt:lpstr>
      <vt:lpstr>SERVOSTERZO</vt:lpstr>
      <vt:lpstr>SPAZI</vt:lpstr>
      <vt:lpstr>TEMPI</vt:lpstr>
      <vt:lpstr>TIPI_OMOLOGAZIONE</vt:lpstr>
      <vt:lpstr>TIPO_OPERAZIONE</vt:lpstr>
      <vt:lpstr>TIPO_VEICOLO</vt:lpstr>
      <vt:lpstr>VERSIONE</vt:lpstr>
    </vt:vector>
  </TitlesOfParts>
  <Manager/>
  <Company>CPA MI BS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MakingOLEU_v1.2</dc:title>
  <dc:subject/>
  <dc:creator>Henry Del Greco;Mattia Luigi Nappi;Luigi Recchini</dc:creator>
  <cp:keywords>OLEU, CPA</cp:keywords>
  <dc:description>Programma per facilitare la compilazione dei dati per inserimenti OLEU presso il CPA</dc:description>
  <cp:lastModifiedBy>Mattia Luigi Nappi</cp:lastModifiedBy>
  <cp:revision/>
  <dcterms:created xsi:type="dcterms:W3CDTF">2018-03-07T10:42:40Z</dcterms:created>
  <dcterms:modified xsi:type="dcterms:W3CDTF">2022-02-07T10:39:59Z</dcterms:modified>
  <cp:category>Omologazioni</cp:category>
  <cp:contentStatus>Rilasciato</cp:contentStatus>
</cp:coreProperties>
</file>